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tyles.xml" ContentType="application/vnd.openxmlformats-officedocument.spreadsheetml.styl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arquivos.caixa\BR\df8998fs201\DIGOR\3 GEGIR\Transparência\Dfs\Dfs 30 JUN 2018\"/>
    </mc:Choice>
  </mc:AlternateContent>
  <bookViews>
    <workbookView xWindow="0" yWindow="0" windowWidth="24000" windowHeight="9030" activeTab="5"/>
  </bookViews>
  <sheets>
    <sheet name="BP" sheetId="1" r:id="rId1"/>
    <sheet name="DRE" sheetId="2" r:id="rId2"/>
    <sheet name="DRA" sheetId="3" r:id="rId3"/>
    <sheet name="DMPL" sheetId="4" r:id="rId4"/>
    <sheet name="DFC" sheetId="5" r:id="rId5"/>
    <sheet name="DVA" sheetId="6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7" i="6" l="1"/>
  <c r="D27" i="6"/>
  <c r="E25" i="6"/>
  <c r="D25" i="6"/>
  <c r="D24" i="6"/>
  <c r="E23" i="6"/>
  <c r="D23" i="6"/>
  <c r="E22" i="6"/>
  <c r="E21" i="6" s="1"/>
  <c r="D22" i="6"/>
  <c r="D21" i="6" s="1"/>
  <c r="D20" i="6"/>
  <c r="E19" i="6"/>
  <c r="D19" i="6"/>
  <c r="E18" i="6"/>
  <c r="E17" i="6" s="1"/>
  <c r="D18" i="6"/>
  <c r="E14" i="6"/>
  <c r="D14" i="6"/>
  <c r="E13" i="6"/>
  <c r="D13" i="6"/>
  <c r="E9" i="6"/>
  <c r="D9" i="6"/>
  <c r="E8" i="6"/>
  <c r="D8" i="6"/>
  <c r="D12" i="6" l="1"/>
  <c r="E7" i="6"/>
  <c r="E11" i="6" s="1"/>
  <c r="E15" i="6" s="1"/>
  <c r="E12" i="6"/>
  <c r="D17" i="6"/>
  <c r="D16" i="6" s="1"/>
  <c r="D7" i="6"/>
  <c r="D11" i="6" s="1"/>
  <c r="D15" i="6" s="1"/>
  <c r="E16" i="6"/>
  <c r="H20" i="3" l="1"/>
  <c r="F20" i="3"/>
  <c r="H19" i="3"/>
  <c r="F19" i="3"/>
  <c r="H17" i="3"/>
  <c r="F17" i="3"/>
  <c r="I26" i="1"/>
  <c r="I23" i="1"/>
  <c r="I19" i="1"/>
  <c r="I17" i="1"/>
  <c r="I16" i="1"/>
  <c r="I15" i="1"/>
  <c r="I12" i="1"/>
  <c r="I6" i="1"/>
</calcChain>
</file>

<file path=xl/sharedStrings.xml><?xml version="1.0" encoding="utf-8"?>
<sst xmlns="http://schemas.openxmlformats.org/spreadsheetml/2006/main" count="191" uniqueCount="153">
  <si>
    <t>Balanço Patrimonial</t>
  </si>
  <si>
    <t>Ativo</t>
  </si>
  <si>
    <t>Ativo Circulante</t>
  </si>
  <si>
    <t>Caixa e Equivalentes de Caixa</t>
  </si>
  <si>
    <t>(Nota 5)</t>
  </si>
  <si>
    <t>Instrumentos Financeiros - VJORA</t>
  </si>
  <si>
    <t>(Nota 6a)</t>
  </si>
  <si>
    <t>Dividendos e JCP a Receber</t>
  </si>
  <si>
    <t>(Nota 6b)</t>
  </si>
  <si>
    <t>Outros Créditos</t>
  </si>
  <si>
    <t>Ativo Não Circulante</t>
  </si>
  <si>
    <t>Realizável a Longo Prazo</t>
  </si>
  <si>
    <t>(Nota 6c)</t>
  </si>
  <si>
    <t xml:space="preserve">   Instrumentos Financeiros - Custo Amortizado</t>
  </si>
  <si>
    <t>Investimentos</t>
  </si>
  <si>
    <t>(Nota 7)</t>
  </si>
  <si>
    <t>Passivo e Patrimônio Líquido</t>
  </si>
  <si>
    <t>Passivo Circulante</t>
  </si>
  <si>
    <t>Obrigações Fiscais e Previdenciárias</t>
  </si>
  <si>
    <t>(Nota 9)</t>
  </si>
  <si>
    <t>Obrigações com Partes Relacionadas</t>
  </si>
  <si>
    <t>Provisões</t>
  </si>
  <si>
    <t>Passivo Não Circulante</t>
  </si>
  <si>
    <t>Provisão para Tributos Diferidos</t>
  </si>
  <si>
    <t>Patrimônio Líquido</t>
  </si>
  <si>
    <t>Capital Social</t>
  </si>
  <si>
    <t>(Nota 10)</t>
  </si>
  <si>
    <t>Reservas de Lucros</t>
  </si>
  <si>
    <t>Ajustes de Avaliação Patrimonial</t>
  </si>
  <si>
    <t xml:space="preserve">Resultado do Período </t>
  </si>
  <si>
    <t>As notas explicativas da administração são parte integrante das demonstrações contábeis.</t>
  </si>
  <si>
    <t>Demonstração do Resultado</t>
  </si>
  <si>
    <t>2T18</t>
  </si>
  <si>
    <t>2T17</t>
  </si>
  <si>
    <t>1S18</t>
  </si>
  <si>
    <t>1S17</t>
  </si>
  <si>
    <t>Receitas e Despesas Operacionais</t>
  </si>
  <si>
    <t>Resultado de Participações em Coligadas e Controladas em Conjunto</t>
  </si>
  <si>
    <t>Outras Receitas e Despesas Operacionais</t>
  </si>
  <si>
    <t>Despesas Gerais e Administrativas</t>
  </si>
  <si>
    <t>(Nota 12)</t>
  </si>
  <si>
    <t>Despesas de Tributos</t>
  </si>
  <si>
    <t>(Nota 13)</t>
  </si>
  <si>
    <t>Outras Receitas e Despesas Operacionais Diversas</t>
  </si>
  <si>
    <t>Despesas de Provisões para Contingências</t>
  </si>
  <si>
    <t>Resultado Antes das Receitas e Despesas Financeiras</t>
  </si>
  <si>
    <t>Receitas de Instrumentos Financeiros - VJR</t>
  </si>
  <si>
    <t>(Nota 14)</t>
  </si>
  <si>
    <t>Receitas de Instrumentos Financeiros - VJORA</t>
  </si>
  <si>
    <t>Receitas de Instrumentos Financeiros - Custo Amortizado</t>
  </si>
  <si>
    <t>Despesas Financeiras</t>
  </si>
  <si>
    <t>Resultado Antes da Tributação sobre o Lucro</t>
  </si>
  <si>
    <t>Imposto de Renda e Contribuição Social</t>
  </si>
  <si>
    <t>Imposto sobre a Renda</t>
  </si>
  <si>
    <t>(Nota 11)</t>
  </si>
  <si>
    <t>Contribuição Social sobre o Lucro Líquido</t>
  </si>
  <si>
    <t>Tributos Diferidos</t>
  </si>
  <si>
    <t>Resultado Antes das Participações</t>
  </si>
  <si>
    <t>Participações sobre o Resultado - Dirigentes</t>
  </si>
  <si>
    <t>Resultado Líquido do Exercício</t>
  </si>
  <si>
    <t>Quantidade de Ações</t>
  </si>
  <si>
    <t>Lucro/Prejuízo Líquido por Ação (em R$)</t>
  </si>
  <si>
    <t>Demonstração do Resultado Abrangente</t>
  </si>
  <si>
    <t>Itens Passíveis de Reclassificação para Resultado:</t>
  </si>
  <si>
    <t>Instrumentos Financeiros - Próprios</t>
  </si>
  <si>
    <t>Ganhos e Perdas Não Realizados - Próprios</t>
  </si>
  <si>
    <t>(Nota 10c)</t>
  </si>
  <si>
    <t>Efeitos Tributários</t>
  </si>
  <si>
    <t>Instrumentos Financeiros - De Coligadas e Controladas em Conjunto</t>
  </si>
  <si>
    <t>Ganhos e Perdas Não Realizados - Investidas</t>
  </si>
  <si>
    <t>Outros Resultados Abrangentes</t>
  </si>
  <si>
    <t>Ganhos e Perdas por Variação na Participação Relativa em Investidas</t>
  </si>
  <si>
    <t>Ganhos e Perdas em Outros Resultados Abrangentes de Investidas</t>
  </si>
  <si>
    <t>Resultado Abrangente do Exercício</t>
  </si>
  <si>
    <t>EVENTOS</t>
  </si>
  <si>
    <t>CAPITAL SOCIAL</t>
  </si>
  <si>
    <t>RESERVAS DE LUCROS</t>
  </si>
  <si>
    <t>AJUSTES DE AVALIAÇÃO PATRIMONIAL</t>
  </si>
  <si>
    <t>LUCROS/PREJUÍZOS ACUMULADOS</t>
  </si>
  <si>
    <t>TOTAL</t>
  </si>
  <si>
    <t>LEGAL</t>
  </si>
  <si>
    <t>MARGEM OPERACIONAL</t>
  </si>
  <si>
    <t>Integralização de Capital</t>
  </si>
  <si>
    <t>Em 31 de dezembro de 2016</t>
  </si>
  <si>
    <t>Lucro líquido do período</t>
  </si>
  <si>
    <t>Ajustes de avaliação patrimonial (Nota 10c)</t>
  </si>
  <si>
    <t>Instrumentos Financeiros - VJORA - Próprios</t>
  </si>
  <si>
    <t>Instrumentos Financeiros - VJORA - De Investidas</t>
  </si>
  <si>
    <t>Em 30 de junho de 2017</t>
  </si>
  <si>
    <t>Em 31 de dezembro de 2017</t>
  </si>
  <si>
    <t>Instrumentos Financeiros - VJORA - De Investidas (Nota 10c)</t>
  </si>
  <si>
    <t xml:space="preserve">   Variação na Participação Relativa de Investimentos</t>
  </si>
  <si>
    <t xml:space="preserve">   Outros Ajustes de Avaliação Patrimonial - Reflexos</t>
  </si>
  <si>
    <t>Em 30 de junho de 2018</t>
  </si>
  <si>
    <t>Demonstração dos Fluxos de Caixa</t>
  </si>
  <si>
    <t>Fluxo de Caixa das Atividades Operacionais</t>
  </si>
  <si>
    <t>Ajustes ao Resultado do Exercício</t>
  </si>
  <si>
    <t>Resultado de Participações em Coligadas e em Controladas em Conjunto</t>
  </si>
  <si>
    <t>Despesa de Pessoal</t>
  </si>
  <si>
    <t>Despesas de Convênio com a Controladora</t>
  </si>
  <si>
    <t>Despesa de Serviços Técnicos Especializados</t>
  </si>
  <si>
    <t>Receitas de Títulos Disponíveis para Venda</t>
  </si>
  <si>
    <t>Despesa de Atualização Monetária de Dividendos</t>
  </si>
  <si>
    <t>Resultado do Exercício Ajustado</t>
  </si>
  <si>
    <t>Variação de Ativos e Passivos</t>
  </si>
  <si>
    <t>(Aumento)/Redução de Dividendos e JCP a Receber</t>
  </si>
  <si>
    <t>(Aumento)/Redução de Créditos Tributários e Tributos a Compensar</t>
  </si>
  <si>
    <t>(Aumento)/Redução de Outros Créditos</t>
  </si>
  <si>
    <t>(Aumento)/Redução de Valores a Receber de Sociedades Ligadas</t>
  </si>
  <si>
    <t>Aumento/(Redução) de Obrigações Fiscais e Previdenciárias</t>
  </si>
  <si>
    <t>Aumento/(Redução) de Obrigações com a Controladora</t>
  </si>
  <si>
    <t>Aumento/(Redução) de Obrigações com Coligadas e Controladas em Conjunto</t>
  </si>
  <si>
    <t>Aumento/(Redução) de Obrigações com Entidades sob Controle Comum</t>
  </si>
  <si>
    <t>Aumento/(Redução) de Outras Obrigações</t>
  </si>
  <si>
    <t>Aumento/(Redução) de Provisões</t>
  </si>
  <si>
    <t>Aumento/(Redução) de Lucros ou Prejuízos Acumulados (CPC 23)</t>
  </si>
  <si>
    <t>Recebimento de Dividendos e Juros sobre o Capital Próprio</t>
  </si>
  <si>
    <t>Pagamento de Imposto de Renda e Contribuição Social</t>
  </si>
  <si>
    <t>Recolhimento de Imposto de Renda e Contribuição Social Retidos</t>
  </si>
  <si>
    <t>Caixa Líquido Gerado / (Consumido) pelas Atividades Operacionais</t>
  </si>
  <si>
    <t>Fluxo de Caixa das Atividades de Investimento</t>
  </si>
  <si>
    <t>Aquisição de Participação Societária / Aumento de Capital</t>
  </si>
  <si>
    <t>Alienação de Participação Societária / Redução de Capital</t>
  </si>
  <si>
    <t>Ganho de Capital na Alienação de Participação Societária</t>
  </si>
  <si>
    <t>Caixa Líquido Gerado / (Consumido) pelas Atividades de Investimento</t>
  </si>
  <si>
    <t>Fluxo de Caixa das Atividades de Financiamento</t>
  </si>
  <si>
    <t>Pagamento de Dividendos</t>
  </si>
  <si>
    <t>Caixa Líquido Gerado / (Consumido) pelas Atividades de Financiamento</t>
  </si>
  <si>
    <t>Aumento / (Redução) Líquido(a) de Caixa e Equivalentes de Caixa</t>
  </si>
  <si>
    <t>Caixa e Equivalentes de Caixa no Início do Período</t>
  </si>
  <si>
    <t>Caixa e Equivalentes de Caixa no Fim do Período</t>
  </si>
  <si>
    <t>Demonstração do Valor Adicionado</t>
  </si>
  <si>
    <t>1.  INSUMOS ADQUIRIDOS DE TERCEIROS</t>
  </si>
  <si>
    <t xml:space="preserve">     Amortização de ativos intangíveis</t>
  </si>
  <si>
    <t xml:space="preserve">     Outras despesas</t>
  </si>
  <si>
    <t xml:space="preserve">     Redução ao valor recuperável de ativos</t>
  </si>
  <si>
    <t>2.  VALOR ADICIONADO BRUTO</t>
  </si>
  <si>
    <t>3.  VALOR ADICIONADO RECEBIDO EM TRANSFERÊNCIA</t>
  </si>
  <si>
    <t xml:space="preserve">      Receitas financeiras (Nota 14)</t>
  </si>
  <si>
    <t xml:space="preserve">      Resultado de equivalência patrimonial e juros sobre o capital próprio dos investimentos</t>
  </si>
  <si>
    <t>4.   VALOR ADICIONADO TOTAL A DISTRIBUIR (2+3)</t>
  </si>
  <si>
    <t>5.   DISTRIBUIÇÃO DO VALOR ADICIONADO</t>
  </si>
  <si>
    <t xml:space="preserve">      Pessoal e Encargos</t>
  </si>
  <si>
    <t xml:space="preserve">        - Despesas de Pessoal - Empregados Disponibilizados (Nota 12)</t>
  </si>
  <si>
    <t xml:space="preserve">        - Despesas de Pessoal - Conselheiros e Diretores (Nota 12)</t>
  </si>
  <si>
    <t xml:space="preserve">        - Participação no lucro - diretoria</t>
  </si>
  <si>
    <t xml:space="preserve">      Impostos, taxas e contribuições</t>
  </si>
  <si>
    <t xml:space="preserve">        - Imposto de renda e contribuição social</t>
  </si>
  <si>
    <t xml:space="preserve">        - Contribuição COFINS/PIS/PASEP/INSS</t>
  </si>
  <si>
    <t xml:space="preserve">      Despesas financeiras (Nota 14)</t>
  </si>
  <si>
    <t xml:space="preserve">      Aluguéis</t>
  </si>
  <si>
    <t xml:space="preserve">      Dividendos</t>
  </si>
  <si>
    <t xml:space="preserve">      Lucros retidos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</si>
</sst>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_);_(* \(#,##0\);_(* &quot;-&quot;_);_(@_)"/>
    <numFmt numFmtId="165" formatCode="[$-416]mmm\-yy;@"/>
    <numFmt numFmtId="166" formatCode="_(* #,##0,_);_(* \(#,##0,\);_(* &quot;-&quot;_);_(@_)"/>
    <numFmt numFmtId="167" formatCode="0000"/>
    <numFmt numFmtId="168" formatCode="_(* #,##0_);_(* \(#,##0\);_(* &quot;-&quot;??_);_(@_)"/>
    <numFmt numFmtId="169" formatCode="0_);\(0\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name val="Arial"/>
      <family val="2"/>
    </font>
    <font>
      <b/>
      <sz val="10"/>
      <color theme="4" tint="-0.499984740745262"/>
      <name val="Arial"/>
      <family val="2"/>
    </font>
    <font>
      <sz val="9"/>
      <color theme="4" tint="-0.499984740745262"/>
      <name val="Arial"/>
      <family val="2"/>
    </font>
    <font>
      <b/>
      <sz val="9"/>
      <color theme="4" tint="-0.499984740745262"/>
      <name val="Arial"/>
      <family val="2"/>
    </font>
    <font>
      <sz val="10"/>
      <color theme="4" tint="-0.499984740745262"/>
      <name val="Arial"/>
      <family val="2"/>
    </font>
    <font>
      <sz val="10"/>
      <color rgb="FF222B35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4659260841701"/>
        <bgColor indexed="64"/>
      </patternFill>
    </fill>
    <fill>
      <patternFill patternType="solid">
        <fgColor theme="4" tint="0.39994506668294322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</cellStyleXfs>
  <cellXfs count="105">
    <xf numFmtId="0" fontId="0" fillId="0" borderId="0" xfId="0"/>
    <xf numFmtId="165" fontId="2" fillId="2" borderId="2" xfId="2" quotePrefix="1" applyNumberFormat="1" applyFont="1" applyFill="1" applyBorder="1" applyAlignment="1">
      <alignment horizontal="center" vertical="center"/>
    </xf>
    <xf numFmtId="166" fontId="4" fillId="3" borderId="3" xfId="3" applyNumberFormat="1" applyFont="1" applyFill="1" applyBorder="1" applyAlignment="1">
      <alignment horizontal="left" vertical="center"/>
    </xf>
    <xf numFmtId="0" fontId="5" fillId="3" borderId="3" xfId="4" applyFont="1" applyFill="1" applyBorder="1" applyAlignment="1">
      <alignment horizontal="left" vertical="center"/>
    </xf>
    <xf numFmtId="166" fontId="4" fillId="3" borderId="4" xfId="3" applyNumberFormat="1" applyFont="1" applyFill="1" applyBorder="1" applyAlignment="1">
      <alignment horizontal="right" vertical="center"/>
    </xf>
    <xf numFmtId="166" fontId="4" fillId="3" borderId="5" xfId="3" applyNumberFormat="1" applyFont="1" applyFill="1" applyBorder="1" applyAlignment="1">
      <alignment horizontal="right" vertical="center"/>
    </xf>
    <xf numFmtId="166" fontId="4" fillId="4" borderId="3" xfId="3" applyNumberFormat="1" applyFont="1" applyFill="1" applyBorder="1" applyAlignment="1">
      <alignment horizontal="left" vertical="center"/>
    </xf>
    <xf numFmtId="0" fontId="6" fillId="4" borderId="3" xfId="4" applyFont="1" applyFill="1" applyBorder="1" applyAlignment="1">
      <alignment horizontal="left" vertical="center"/>
    </xf>
    <xf numFmtId="166" fontId="4" fillId="4" borderId="4" xfId="3" applyNumberFormat="1" applyFont="1" applyFill="1" applyBorder="1" applyAlignment="1">
      <alignment horizontal="right" vertical="center"/>
    </xf>
    <xf numFmtId="166" fontId="4" fillId="4" borderId="5" xfId="3" applyNumberFormat="1" applyFont="1" applyFill="1" applyBorder="1" applyAlignment="1">
      <alignment horizontal="right" vertical="center"/>
    </xf>
    <xf numFmtId="166" fontId="7" fillId="5" borderId="3" xfId="3" applyNumberFormat="1" applyFont="1" applyFill="1" applyBorder="1" applyAlignment="1">
      <alignment horizontal="left" vertical="center"/>
    </xf>
    <xf numFmtId="0" fontId="5" fillId="5" borderId="3" xfId="4" applyFont="1" applyFill="1" applyBorder="1" applyAlignment="1">
      <alignment horizontal="left" vertical="center"/>
    </xf>
    <xf numFmtId="166" fontId="7" fillId="5" borderId="4" xfId="3" applyNumberFormat="1" applyFont="1" applyFill="1" applyBorder="1" applyAlignment="1">
      <alignment horizontal="right" vertical="center"/>
    </xf>
    <xf numFmtId="166" fontId="7" fillId="5" borderId="5" xfId="3" applyNumberFormat="1" applyFont="1" applyFill="1" applyBorder="1" applyAlignment="1">
      <alignment horizontal="right" vertical="center"/>
    </xf>
    <xf numFmtId="166" fontId="7" fillId="5" borderId="0" xfId="3" applyNumberFormat="1" applyFont="1" applyFill="1" applyBorder="1" applyAlignment="1">
      <alignment horizontal="left" vertical="center"/>
    </xf>
    <xf numFmtId="0" fontId="5" fillId="5" borderId="0" xfId="4" applyFont="1" applyFill="1" applyBorder="1" applyAlignment="1">
      <alignment horizontal="left" vertical="center"/>
    </xf>
    <xf numFmtId="166" fontId="7" fillId="5" borderId="6" xfId="3" applyNumberFormat="1" applyFont="1" applyFill="1" applyBorder="1" applyAlignment="1">
      <alignment horizontal="right" vertical="center"/>
    </xf>
    <xf numFmtId="166" fontId="7" fillId="5" borderId="7" xfId="3" applyNumberFormat="1" applyFont="1" applyFill="1" applyBorder="1" applyAlignment="1">
      <alignment horizontal="left" vertical="center"/>
    </xf>
    <xf numFmtId="0" fontId="5" fillId="5" borderId="7" xfId="4" applyFont="1" applyFill="1" applyBorder="1" applyAlignment="1">
      <alignment horizontal="left" vertical="center"/>
    </xf>
    <xf numFmtId="166" fontId="7" fillId="5" borderId="8" xfId="3" applyNumberFormat="1" applyFont="1" applyFill="1" applyBorder="1" applyAlignment="1">
      <alignment horizontal="right" vertical="center"/>
    </xf>
    <xf numFmtId="166" fontId="4" fillId="3" borderId="0" xfId="3" applyNumberFormat="1" applyFont="1" applyFill="1" applyBorder="1" applyAlignment="1">
      <alignment horizontal="left" vertical="center"/>
    </xf>
    <xf numFmtId="166" fontId="4" fillId="3" borderId="6" xfId="3" applyNumberFormat="1" applyFont="1" applyFill="1" applyBorder="1" applyAlignment="1">
      <alignment horizontal="right" vertical="center"/>
    </xf>
    <xf numFmtId="166" fontId="4" fillId="4" borderId="7" xfId="3" applyNumberFormat="1" applyFont="1" applyFill="1" applyBorder="1" applyAlignment="1">
      <alignment horizontal="left" vertical="center"/>
    </xf>
    <xf numFmtId="166" fontId="4" fillId="4" borderId="8" xfId="3" applyNumberFormat="1" applyFont="1" applyFill="1" applyBorder="1" applyAlignment="1">
      <alignment horizontal="right" vertical="center"/>
    </xf>
    <xf numFmtId="0" fontId="5" fillId="0" borderId="0" xfId="0" applyFont="1" applyBorder="1" applyAlignment="1"/>
    <xf numFmtId="0" fontId="5" fillId="0" borderId="0" xfId="0" applyFont="1"/>
    <xf numFmtId="0" fontId="5" fillId="0" borderId="0" xfId="0" applyFont="1" applyAlignment="1">
      <alignment horizontal="left"/>
    </xf>
    <xf numFmtId="0" fontId="5" fillId="0" borderId="0" xfId="0" applyFont="1" applyFill="1" applyAlignment="1">
      <alignment horizontal="left"/>
    </xf>
    <xf numFmtId="0" fontId="2" fillId="2" borderId="5" xfId="2" quotePrefix="1" applyFont="1" applyFill="1" applyBorder="1" applyAlignment="1">
      <alignment horizontal="center" vertical="center"/>
    </xf>
    <xf numFmtId="0" fontId="4" fillId="4" borderId="9" xfId="4" applyFont="1" applyFill="1" applyBorder="1" applyAlignment="1">
      <alignment vertical="center"/>
    </xf>
    <xf numFmtId="0" fontId="4" fillId="4" borderId="8" xfId="4" applyFont="1" applyFill="1" applyBorder="1" applyAlignment="1">
      <alignment horizontal="center" vertical="center"/>
    </xf>
    <xf numFmtId="166" fontId="4" fillId="4" borderId="5" xfId="4" applyNumberFormat="1" applyFont="1" applyFill="1" applyBorder="1" applyAlignment="1">
      <alignment vertical="center"/>
    </xf>
    <xf numFmtId="0" fontId="7" fillId="5" borderId="9" xfId="4" applyFont="1" applyFill="1" applyBorder="1" applyAlignment="1">
      <alignment horizontal="left" vertical="center" indent="1"/>
    </xf>
    <xf numFmtId="0" fontId="7" fillId="5" borderId="8" xfId="4" applyFont="1" applyFill="1" applyBorder="1" applyAlignment="1">
      <alignment horizontal="center" vertical="center"/>
    </xf>
    <xf numFmtId="166" fontId="7" fillId="5" borderId="5" xfId="4" quotePrefix="1" applyNumberFormat="1" applyFont="1" applyFill="1" applyBorder="1" applyAlignment="1">
      <alignment vertical="center"/>
    </xf>
    <xf numFmtId="0" fontId="7" fillId="4" borderId="8" xfId="4" applyFont="1" applyFill="1" applyBorder="1" applyAlignment="1">
      <alignment horizontal="center" vertical="center"/>
    </xf>
    <xf numFmtId="166" fontId="7" fillId="5" borderId="5" xfId="3" quotePrefix="1" applyNumberFormat="1" applyFont="1" applyFill="1" applyBorder="1" applyAlignment="1">
      <alignment vertical="center"/>
    </xf>
    <xf numFmtId="168" fontId="4" fillId="4" borderId="5" xfId="3" applyNumberFormat="1" applyFont="1" applyFill="1" applyBorder="1" applyAlignment="1">
      <alignment vertical="center"/>
    </xf>
    <xf numFmtId="44" fontId="4" fillId="4" borderId="5" xfId="1" applyFont="1" applyFill="1" applyBorder="1" applyAlignment="1">
      <alignment vertical="center"/>
    </xf>
    <xf numFmtId="4" fontId="5" fillId="0" borderId="0" xfId="0" applyNumberFormat="1" applyFont="1" applyBorder="1"/>
    <xf numFmtId="4" fontId="5" fillId="0" borderId="0" xfId="0" applyNumberFormat="1" applyFont="1" applyFill="1" applyBorder="1"/>
    <xf numFmtId="0" fontId="4" fillId="5" borderId="9" xfId="4" applyFont="1" applyFill="1" applyBorder="1" applyAlignment="1">
      <alignment horizontal="left" vertical="center" indent="1"/>
    </xf>
    <xf numFmtId="0" fontId="4" fillId="5" borderId="8" xfId="4" applyFont="1" applyFill="1" applyBorder="1" applyAlignment="1">
      <alignment horizontal="center" vertical="center"/>
    </xf>
    <xf numFmtId="166" fontId="4" fillId="5" borderId="5" xfId="4" quotePrefix="1" applyNumberFormat="1" applyFont="1" applyFill="1" applyBorder="1" applyAlignment="1">
      <alignment vertical="center"/>
    </xf>
    <xf numFmtId="0" fontId="7" fillId="5" borderId="9" xfId="4" applyFont="1" applyFill="1" applyBorder="1" applyAlignment="1">
      <alignment horizontal="left" vertical="center" indent="2"/>
    </xf>
    <xf numFmtId="0" fontId="5" fillId="6" borderId="0" xfId="0" applyFont="1" applyFill="1" applyBorder="1" applyAlignment="1"/>
    <xf numFmtId="0" fontId="5" fillId="6" borderId="0" xfId="0" applyFont="1" applyFill="1" applyAlignment="1">
      <alignment horizontal="right"/>
    </xf>
    <xf numFmtId="0" fontId="5" fillId="0" borderId="0" xfId="0" applyFont="1" applyFill="1" applyAlignment="1">
      <alignment horizontal="right"/>
    </xf>
    <xf numFmtId="164" fontId="2" fillId="2" borderId="5" xfId="0" applyNumberFormat="1" applyFont="1" applyFill="1" applyBorder="1" applyAlignment="1">
      <alignment horizontal="center" vertical="center"/>
    </xf>
    <xf numFmtId="0" fontId="2" fillId="2" borderId="6" xfId="0" applyFont="1" applyFill="1" applyBorder="1"/>
    <xf numFmtId="164" fontId="2" fillId="2" borderId="10" xfId="0" applyNumberFormat="1" applyFont="1" applyFill="1" applyBorder="1" applyAlignment="1">
      <alignment horizontal="center"/>
    </xf>
    <xf numFmtId="164" fontId="2" fillId="2" borderId="13" xfId="0" applyNumberFormat="1" applyFont="1" applyFill="1" applyBorder="1" applyAlignment="1">
      <alignment horizontal="center"/>
    </xf>
    <xf numFmtId="164" fontId="2" fillId="2" borderId="0" xfId="0" applyNumberFormat="1" applyFont="1" applyFill="1" applyBorder="1" applyAlignment="1">
      <alignment horizontal="center"/>
    </xf>
    <xf numFmtId="0" fontId="7" fillId="7" borderId="6" xfId="0" applyFont="1" applyFill="1" applyBorder="1"/>
    <xf numFmtId="164" fontId="7" fillId="7" borderId="10" xfId="3" applyNumberFormat="1" applyFont="1" applyFill="1" applyBorder="1" applyAlignment="1">
      <alignment horizontal="center"/>
    </xf>
    <xf numFmtId="164" fontId="7" fillId="7" borderId="10" xfId="3" applyNumberFormat="1" applyFont="1" applyFill="1" applyBorder="1"/>
    <xf numFmtId="164" fontId="7" fillId="7" borderId="10" xfId="3" applyNumberFormat="1" applyFont="1" applyFill="1" applyBorder="1" applyAlignment="1">
      <alignment horizontal="right"/>
    </xf>
    <xf numFmtId="164" fontId="7" fillId="7" borderId="0" xfId="3" applyNumberFormat="1" applyFont="1" applyFill="1" applyBorder="1"/>
    <xf numFmtId="0" fontId="2" fillId="8" borderId="6" xfId="0" applyFont="1" applyFill="1" applyBorder="1"/>
    <xf numFmtId="164" fontId="2" fillId="8" borderId="10" xfId="3" applyNumberFormat="1" applyFont="1" applyFill="1" applyBorder="1" applyAlignment="1">
      <alignment horizontal="center"/>
    </xf>
    <xf numFmtId="164" fontId="2" fillId="8" borderId="0" xfId="3" applyNumberFormat="1" applyFont="1" applyFill="1" applyBorder="1" applyAlignment="1">
      <alignment horizontal="center"/>
    </xf>
    <xf numFmtId="0" fontId="2" fillId="8" borderId="5" xfId="0" applyFont="1" applyFill="1" applyBorder="1"/>
    <xf numFmtId="164" fontId="2" fillId="8" borderId="5" xfId="3" applyNumberFormat="1" applyFont="1" applyFill="1" applyBorder="1" applyAlignment="1">
      <alignment horizontal="center"/>
    </xf>
    <xf numFmtId="43" fontId="2" fillId="8" borderId="5" xfId="3" applyFont="1" applyFill="1" applyBorder="1" applyAlignment="1">
      <alignment horizontal="right"/>
    </xf>
    <xf numFmtId="164" fontId="2" fillId="8" borderId="8" xfId="3" applyNumberFormat="1" applyFont="1" applyFill="1" applyBorder="1" applyAlignment="1">
      <alignment horizontal="center"/>
    </xf>
    <xf numFmtId="0" fontId="7" fillId="7" borderId="6" xfId="0" applyFont="1" applyFill="1" applyBorder="1" applyAlignment="1">
      <alignment horizontal="left" indent="1"/>
    </xf>
    <xf numFmtId="0" fontId="2" fillId="6" borderId="6" xfId="0" applyFont="1" applyFill="1" applyBorder="1"/>
    <xf numFmtId="164" fontId="2" fillId="6" borderId="0" xfId="3" applyNumberFormat="1" applyFont="1" applyFill="1" applyBorder="1" applyAlignment="1">
      <alignment horizontal="center"/>
    </xf>
    <xf numFmtId="43" fontId="2" fillId="6" borderId="0" xfId="3" applyFont="1" applyFill="1" applyBorder="1" applyAlignment="1">
      <alignment horizontal="right"/>
    </xf>
    <xf numFmtId="0" fontId="7" fillId="0" borderId="15" xfId="0" applyFont="1" applyBorder="1"/>
    <xf numFmtId="43" fontId="3" fillId="6" borderId="0" xfId="3" applyFont="1" applyFill="1" applyBorder="1"/>
    <xf numFmtId="0" fontId="7" fillId="0" borderId="0" xfId="0" applyFont="1" applyFill="1" applyBorder="1"/>
    <xf numFmtId="0" fontId="7" fillId="0" borderId="0" xfId="0" applyFont="1" applyBorder="1"/>
    <xf numFmtId="0" fontId="2" fillId="8" borderId="6" xfId="0" applyFont="1" applyFill="1" applyBorder="1" applyAlignment="1">
      <alignment horizontal="center"/>
    </xf>
    <xf numFmtId="169" fontId="2" fillId="8" borderId="13" xfId="0" applyNumberFormat="1" applyFont="1" applyFill="1" applyBorder="1" applyAlignment="1">
      <alignment horizontal="center"/>
    </xf>
    <xf numFmtId="0" fontId="4" fillId="4" borderId="9" xfId="0" applyFont="1" applyFill="1" applyBorder="1" applyAlignment="1">
      <alignment vertical="center"/>
    </xf>
    <xf numFmtId="166" fontId="4" fillId="4" borderId="5" xfId="0" applyNumberFormat="1" applyFont="1" applyFill="1" applyBorder="1" applyAlignment="1">
      <alignment vertical="center"/>
    </xf>
    <xf numFmtId="0" fontId="4" fillId="5" borderId="9" xfId="0" applyFont="1" applyFill="1" applyBorder="1" applyAlignment="1">
      <alignment horizontal="left" vertical="center" indent="1"/>
    </xf>
    <xf numFmtId="166" fontId="4" fillId="5" borderId="5" xfId="0" applyNumberFormat="1" applyFont="1" applyFill="1" applyBorder="1" applyAlignment="1">
      <alignment horizontal="left" vertical="center" indent="1"/>
    </xf>
    <xf numFmtId="0" fontId="7" fillId="5" borderId="9" xfId="0" applyFont="1" applyFill="1" applyBorder="1" applyAlignment="1">
      <alignment horizontal="left" vertical="center" indent="2"/>
    </xf>
    <xf numFmtId="166" fontId="7" fillId="5" borderId="5" xfId="0" applyNumberFormat="1" applyFont="1" applyFill="1" applyBorder="1" applyAlignment="1">
      <alignment horizontal="left" vertical="center" indent="2"/>
    </xf>
    <xf numFmtId="0" fontId="8" fillId="0" borderId="9" xfId="0" applyFont="1" applyBorder="1" applyAlignment="1">
      <alignment vertical="center"/>
    </xf>
    <xf numFmtId="166" fontId="8" fillId="0" borderId="5" xfId="0" applyNumberFormat="1" applyFont="1" applyBorder="1" applyAlignment="1">
      <alignment vertical="center"/>
    </xf>
    <xf numFmtId="0" fontId="7" fillId="0" borderId="10" xfId="0" applyFont="1" applyFill="1" applyBorder="1"/>
    <xf numFmtId="0" fontId="4" fillId="9" borderId="8" xfId="0" applyFont="1" applyFill="1" applyBorder="1" applyAlignment="1">
      <alignment vertical="center"/>
    </xf>
    <xf numFmtId="3" fontId="4" fillId="9" borderId="5" xfId="3" applyNumberFormat="1" applyFont="1" applyFill="1" applyBorder="1" applyAlignment="1">
      <alignment horizontal="right"/>
    </xf>
    <xf numFmtId="0" fontId="7" fillId="7" borderId="4" xfId="0" applyFont="1" applyFill="1" applyBorder="1" applyAlignment="1">
      <alignment vertical="center"/>
    </xf>
    <xf numFmtId="37" fontId="7" fillId="7" borderId="13" xfId="3" applyNumberFormat="1" applyFont="1" applyFill="1" applyBorder="1" applyAlignment="1">
      <alignment horizontal="right"/>
    </xf>
    <xf numFmtId="0" fontId="7" fillId="7" borderId="6" xfId="0" applyFont="1" applyFill="1" applyBorder="1" applyAlignment="1">
      <alignment vertical="center"/>
    </xf>
    <xf numFmtId="37" fontId="7" fillId="7" borderId="10" xfId="3" applyNumberFormat="1" applyFont="1" applyFill="1" applyBorder="1" applyAlignment="1">
      <alignment horizontal="right"/>
    </xf>
    <xf numFmtId="164" fontId="4" fillId="9" borderId="5" xfId="0" applyNumberFormat="1" applyFont="1" applyFill="1" applyBorder="1" applyAlignment="1">
      <alignment vertical="center"/>
    </xf>
    <xf numFmtId="0" fontId="7" fillId="7" borderId="6" xfId="5" applyFont="1" applyFill="1" applyBorder="1" applyAlignment="1">
      <alignment vertical="center"/>
    </xf>
    <xf numFmtId="168" fontId="7" fillId="7" borderId="10" xfId="3" applyNumberFormat="1" applyFont="1" applyFill="1" applyBorder="1" applyAlignment="1">
      <alignment horizontal="right"/>
    </xf>
    <xf numFmtId="164" fontId="2" fillId="2" borderId="1" xfId="0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/>
    </xf>
    <xf numFmtId="167" fontId="2" fillId="2" borderId="9" xfId="4" applyNumberFormat="1" applyFont="1" applyFill="1" applyBorder="1" applyAlignment="1">
      <alignment horizontal="center" vertical="center" wrapText="1"/>
    </xf>
    <xf numFmtId="167" fontId="2" fillId="2" borderId="8" xfId="4" applyNumberFormat="1" applyFont="1" applyFill="1" applyBorder="1" applyAlignment="1">
      <alignment horizontal="center" vertical="center" wrapText="1"/>
    </xf>
    <xf numFmtId="164" fontId="2" fillId="2" borderId="12" xfId="0" applyNumberFormat="1" applyFont="1" applyFill="1" applyBorder="1" applyAlignment="1">
      <alignment horizontal="center" vertical="center"/>
    </xf>
    <xf numFmtId="164" fontId="2" fillId="2" borderId="11" xfId="0" applyNumberFormat="1" applyFont="1" applyFill="1" applyBorder="1" applyAlignment="1">
      <alignment horizontal="center" vertical="center"/>
    </xf>
    <xf numFmtId="164" fontId="2" fillId="2" borderId="14" xfId="0" applyNumberFormat="1" applyFont="1" applyFill="1" applyBorder="1" applyAlignment="1">
      <alignment horizontal="center" vertical="justify"/>
    </xf>
    <xf numFmtId="164" fontId="2" fillId="2" borderId="13" xfId="0" applyNumberFormat="1" applyFont="1" applyFill="1" applyBorder="1" applyAlignment="1">
      <alignment horizontal="center" vertical="justify"/>
    </xf>
    <xf numFmtId="0" fontId="2" fillId="2" borderId="6" xfId="0" applyFont="1" applyFill="1" applyBorder="1" applyAlignment="1">
      <alignment horizontal="center" vertical="center"/>
    </xf>
    <xf numFmtId="164" fontId="2" fillId="2" borderId="10" xfId="0" applyNumberFormat="1" applyFont="1" applyFill="1" applyBorder="1" applyAlignment="1">
      <alignment horizontal="center" vertical="justify"/>
    </xf>
    <xf numFmtId="164" fontId="2" fillId="2" borderId="11" xfId="0" applyNumberFormat="1" applyFont="1" applyFill="1" applyBorder="1" applyAlignment="1">
      <alignment horizontal="center"/>
    </xf>
    <xf numFmtId="164" fontId="2" fillId="2" borderId="3" xfId="0" applyNumberFormat="1" applyFont="1" applyFill="1" applyBorder="1" applyAlignment="1">
      <alignment horizontal="center"/>
    </xf>
  </cellXfs>
  <cellStyles count="6">
    <cellStyle name="Moeda" xfId="1" builtinId="4"/>
    <cellStyle name="Normal" xfId="0" builtinId="0"/>
    <cellStyle name="Normal 2" xfId="4"/>
    <cellStyle name="Normal 3" xfId="2"/>
    <cellStyle name="Normal_Dem. Vr. Adic. - 2007" xfId="5"/>
    <cellStyle name="Vírgula 2 2" xfId="3"/>
  </cellStyles>
  <dxfs count="136"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5:J28"/>
  <sheetViews>
    <sheetView showGridLines="0" workbookViewId="0">
      <selection activeCell="B10" sqref="B10"/>
    </sheetView>
  </sheetViews>
  <sheetFormatPr defaultRowHeight="15" x14ac:dyDescent="0.25"/>
  <cols>
    <col min="9" max="10" width="10.28515625" bestFit="1" customWidth="1"/>
  </cols>
  <sheetData>
    <row r="5" spans="4:10" x14ac:dyDescent="0.25">
      <c r="D5" s="93" t="s">
        <v>0</v>
      </c>
      <c r="E5" s="93"/>
      <c r="F5" s="93"/>
      <c r="G5" s="93"/>
      <c r="H5" s="94"/>
      <c r="I5" s="1">
        <v>43281</v>
      </c>
      <c r="J5" s="1">
        <v>43100</v>
      </c>
    </row>
    <row r="6" spans="4:10" x14ac:dyDescent="0.25">
      <c r="D6" s="2" t="s">
        <v>1</v>
      </c>
      <c r="E6" s="3"/>
      <c r="F6" s="3"/>
      <c r="G6" s="3"/>
      <c r="H6" s="4"/>
      <c r="I6" s="5">
        <f>3412098495.86-28732000</f>
        <v>3383366495.8600001</v>
      </c>
      <c r="J6" s="5">
        <v>3730952913.9699993</v>
      </c>
    </row>
    <row r="7" spans="4:10" x14ac:dyDescent="0.25">
      <c r="D7" s="6" t="s">
        <v>2</v>
      </c>
      <c r="E7" s="7"/>
      <c r="F7" s="7"/>
      <c r="G7" s="7"/>
      <c r="H7" s="8"/>
      <c r="I7" s="9">
        <v>1439607967.1300001</v>
      </c>
      <c r="J7" s="9">
        <v>1639708825.5199997</v>
      </c>
    </row>
    <row r="8" spans="4:10" x14ac:dyDescent="0.25">
      <c r="D8" s="10" t="s">
        <v>3</v>
      </c>
      <c r="E8" s="11"/>
      <c r="F8" s="11"/>
      <c r="G8" s="11"/>
      <c r="H8" s="12" t="s">
        <v>4</v>
      </c>
      <c r="I8" s="13">
        <v>908263697.31000006</v>
      </c>
      <c r="J8" s="13">
        <v>902149611.99000001</v>
      </c>
    </row>
    <row r="9" spans="4:10" x14ac:dyDescent="0.25">
      <c r="D9" s="10" t="s">
        <v>5</v>
      </c>
      <c r="E9" s="11"/>
      <c r="F9" s="11"/>
      <c r="G9" s="11"/>
      <c r="H9" s="12" t="s">
        <v>6</v>
      </c>
      <c r="I9" s="13">
        <v>512177324.39999998</v>
      </c>
      <c r="J9" s="13">
        <v>729201614.39999998</v>
      </c>
    </row>
    <row r="10" spans="4:10" x14ac:dyDescent="0.25">
      <c r="D10" s="10" t="s">
        <v>7</v>
      </c>
      <c r="E10" s="11"/>
      <c r="F10" s="11"/>
      <c r="G10" s="11"/>
      <c r="H10" s="12" t="s">
        <v>8</v>
      </c>
      <c r="I10" s="13">
        <v>12724559.279999999</v>
      </c>
      <c r="J10" s="13">
        <v>4540056.0199999996</v>
      </c>
    </row>
    <row r="11" spans="4:10" x14ac:dyDescent="0.25">
      <c r="D11" s="10" t="s">
        <v>9</v>
      </c>
      <c r="E11" s="11"/>
      <c r="F11" s="11"/>
      <c r="G11" s="11"/>
      <c r="H11" s="12"/>
      <c r="I11" s="13">
        <v>6442386.1400000015</v>
      </c>
      <c r="J11" s="13">
        <v>3817543.1100000003</v>
      </c>
    </row>
    <row r="12" spans="4:10" x14ac:dyDescent="0.25">
      <c r="D12" s="6" t="s">
        <v>10</v>
      </c>
      <c r="E12" s="7"/>
      <c r="F12" s="7"/>
      <c r="G12" s="7"/>
      <c r="H12" s="8"/>
      <c r="I12" s="9">
        <f>1972490528.73-28732000</f>
        <v>1943758528.73</v>
      </c>
      <c r="J12" s="9">
        <v>2091244088.4499998</v>
      </c>
    </row>
    <row r="13" spans="4:10" x14ac:dyDescent="0.25">
      <c r="D13" s="10" t="s">
        <v>11</v>
      </c>
      <c r="E13" s="11"/>
      <c r="F13" s="11"/>
      <c r="G13" s="11"/>
      <c r="H13" s="12" t="s">
        <v>12</v>
      </c>
      <c r="I13" s="13">
        <v>4400451.9000000004</v>
      </c>
      <c r="J13" s="13">
        <v>4264787.8600000003</v>
      </c>
    </row>
    <row r="14" spans="4:10" x14ac:dyDescent="0.25">
      <c r="D14" s="14" t="s">
        <v>13</v>
      </c>
      <c r="E14" s="15"/>
      <c r="F14" s="15"/>
      <c r="G14" s="15"/>
      <c r="H14" s="16"/>
      <c r="I14" s="13">
        <v>4400451.9000000004</v>
      </c>
      <c r="J14" s="13">
        <v>4264787.8600000003</v>
      </c>
    </row>
    <row r="15" spans="4:10" x14ac:dyDescent="0.25">
      <c r="D15" s="17" t="s">
        <v>14</v>
      </c>
      <c r="E15" s="18"/>
      <c r="F15" s="18"/>
      <c r="G15" s="18"/>
      <c r="H15" s="19" t="s">
        <v>15</v>
      </c>
      <c r="I15" s="13">
        <f>1968090076.83-28732000</f>
        <v>1939358076.8299999</v>
      </c>
      <c r="J15" s="13">
        <v>2086979300.5899999</v>
      </c>
    </row>
    <row r="16" spans="4:10" x14ac:dyDescent="0.25">
      <c r="D16" s="20" t="s">
        <v>16</v>
      </c>
      <c r="E16" s="20"/>
      <c r="F16" s="20"/>
      <c r="G16" s="20"/>
      <c r="H16" s="21"/>
      <c r="I16" s="5">
        <f>3412098495.86-38229000+9497000</f>
        <v>3383366495.8600001</v>
      </c>
      <c r="J16" s="5">
        <v>3730952913.9699993</v>
      </c>
    </row>
    <row r="17" spans="4:10" x14ac:dyDescent="0.25">
      <c r="D17" s="22" t="s">
        <v>17</v>
      </c>
      <c r="E17" s="22"/>
      <c r="F17" s="22"/>
      <c r="G17" s="22"/>
      <c r="H17" s="23"/>
      <c r="I17" s="9">
        <f>21040590.7+9497000</f>
        <v>30537590.699999999</v>
      </c>
      <c r="J17" s="9">
        <v>28306095.619999997</v>
      </c>
    </row>
    <row r="18" spans="4:10" x14ac:dyDescent="0.25">
      <c r="D18" s="14" t="s">
        <v>18</v>
      </c>
      <c r="E18" s="18"/>
      <c r="F18" s="18"/>
      <c r="G18" s="18"/>
      <c r="H18" s="16" t="s">
        <v>19</v>
      </c>
      <c r="I18" s="13">
        <v>6212939.7399999993</v>
      </c>
      <c r="J18" s="13">
        <v>5107425.33</v>
      </c>
    </row>
    <row r="19" spans="4:10" x14ac:dyDescent="0.25">
      <c r="D19" s="17" t="s">
        <v>20</v>
      </c>
      <c r="E19" s="18"/>
      <c r="F19" s="18"/>
      <c r="G19" s="18"/>
      <c r="H19" s="19" t="s">
        <v>19</v>
      </c>
      <c r="I19" s="13">
        <f>14052309.46+9497000</f>
        <v>23549309.460000001</v>
      </c>
      <c r="J19" s="13">
        <v>22414945.890000001</v>
      </c>
    </row>
    <row r="20" spans="4:10" x14ac:dyDescent="0.25">
      <c r="D20" s="14" t="s">
        <v>21</v>
      </c>
      <c r="E20" s="15"/>
      <c r="F20" s="15"/>
      <c r="G20" s="15"/>
      <c r="H20" s="16" t="s">
        <v>19</v>
      </c>
      <c r="I20" s="13">
        <v>775341.50000000012</v>
      </c>
      <c r="J20" s="13">
        <v>783724.4</v>
      </c>
    </row>
    <row r="21" spans="4:10" x14ac:dyDescent="0.25">
      <c r="D21" s="22" t="s">
        <v>22</v>
      </c>
      <c r="E21" s="22"/>
      <c r="F21" s="22"/>
      <c r="G21" s="22"/>
      <c r="H21" s="23"/>
      <c r="I21" s="9">
        <v>184501907.38</v>
      </c>
      <c r="J21" s="9">
        <v>266452764.28999999</v>
      </c>
    </row>
    <row r="22" spans="4:10" x14ac:dyDescent="0.25">
      <c r="D22" s="14" t="s">
        <v>23</v>
      </c>
      <c r="E22" s="15"/>
      <c r="F22" s="15"/>
      <c r="G22" s="15"/>
      <c r="H22" s="16" t="s">
        <v>19</v>
      </c>
      <c r="I22" s="13">
        <v>184501907.38</v>
      </c>
      <c r="J22" s="13">
        <v>266452764.28999999</v>
      </c>
    </row>
    <row r="23" spans="4:10" x14ac:dyDescent="0.25">
      <c r="D23" s="22" t="s">
        <v>24</v>
      </c>
      <c r="E23" s="22"/>
      <c r="F23" s="22"/>
      <c r="G23" s="22"/>
      <c r="H23" s="23"/>
      <c r="I23" s="9">
        <f>3206555997.78-38229000</f>
        <v>3168326997.7800002</v>
      </c>
      <c r="J23" s="9">
        <v>3436194054.0599995</v>
      </c>
    </row>
    <row r="24" spans="4:10" x14ac:dyDescent="0.25">
      <c r="D24" s="14" t="s">
        <v>25</v>
      </c>
      <c r="E24" s="15"/>
      <c r="F24" s="15"/>
      <c r="G24" s="15"/>
      <c r="H24" s="16" t="s">
        <v>26</v>
      </c>
      <c r="I24" s="13">
        <v>2821930569.8199997</v>
      </c>
      <c r="J24" s="13">
        <v>2903635696.5699997</v>
      </c>
    </row>
    <row r="25" spans="4:10" x14ac:dyDescent="0.25">
      <c r="D25" s="17" t="s">
        <v>27</v>
      </c>
      <c r="E25" s="18"/>
      <c r="F25" s="18"/>
      <c r="G25" s="18"/>
      <c r="H25" s="19" t="s">
        <v>26</v>
      </c>
      <c r="I25" s="13">
        <v>143362590.34999999</v>
      </c>
      <c r="J25" s="13">
        <v>143362590.34999999</v>
      </c>
    </row>
    <row r="26" spans="4:10" x14ac:dyDescent="0.25">
      <c r="D26" s="10" t="s">
        <v>28</v>
      </c>
      <c r="E26" s="11"/>
      <c r="F26" s="11"/>
      <c r="G26" s="11"/>
      <c r="H26" s="12" t="s">
        <v>26</v>
      </c>
      <c r="I26" s="13">
        <f>171096356.17-38229000</f>
        <v>132867356.16999999</v>
      </c>
      <c r="J26" s="13">
        <v>389195767.13999993</v>
      </c>
    </row>
    <row r="27" spans="4:10" x14ac:dyDescent="0.25">
      <c r="D27" s="17" t="s">
        <v>29</v>
      </c>
      <c r="E27" s="18"/>
      <c r="F27" s="18"/>
      <c r="G27" s="18"/>
      <c r="H27" s="19"/>
      <c r="I27" s="19">
        <v>70166481.439999983</v>
      </c>
      <c r="J27" s="13">
        <v>0</v>
      </c>
    </row>
    <row r="28" spans="4:10" x14ac:dyDescent="0.25">
      <c r="D28" s="24" t="s">
        <v>30</v>
      </c>
      <c r="E28" s="25"/>
      <c r="F28" s="25"/>
      <c r="G28" s="25"/>
      <c r="H28" s="26"/>
      <c r="I28" s="27"/>
      <c r="J28" s="27"/>
    </row>
  </sheetData>
  <mergeCells count="1">
    <mergeCell ref="D5:H5"/>
  </mergeCells>
  <conditionalFormatting sqref="D5 E6:G15 D24:H26 J24:J26 E18:G20 E22:G22">
    <cfRule type="cellIs" dxfId="135" priority="110" operator="lessThan">
      <formula>0</formula>
    </cfRule>
  </conditionalFormatting>
  <conditionalFormatting sqref="H23">
    <cfRule type="cellIs" dxfId="134" priority="104" operator="lessThan">
      <formula>0</formula>
    </cfRule>
  </conditionalFormatting>
  <conditionalFormatting sqref="F27:G27">
    <cfRule type="cellIs" dxfId="133" priority="106" operator="lessThan">
      <formula>0</formula>
    </cfRule>
  </conditionalFormatting>
  <conditionalFormatting sqref="H10:H11">
    <cfRule type="cellIs" dxfId="132" priority="101" operator="lessThan">
      <formula>0</formula>
    </cfRule>
  </conditionalFormatting>
  <conditionalFormatting sqref="H9">
    <cfRule type="cellIs" dxfId="131" priority="102" operator="lessThan">
      <formula>0</formula>
    </cfRule>
  </conditionalFormatting>
  <conditionalFormatting sqref="E27">
    <cfRule type="cellIs" dxfId="130" priority="107" operator="lessThan">
      <formula>0</formula>
    </cfRule>
  </conditionalFormatting>
  <conditionalFormatting sqref="I27">
    <cfRule type="cellIs" dxfId="129" priority="36" operator="lessThan">
      <formula>0</formula>
    </cfRule>
  </conditionalFormatting>
  <conditionalFormatting sqref="I5">
    <cfRule type="cellIs" dxfId="128" priority="39" operator="lessThan">
      <formula>0</formula>
    </cfRule>
  </conditionalFormatting>
  <conditionalFormatting sqref="I27">
    <cfRule type="cellIs" dxfId="127" priority="38" operator="lessThan">
      <formula>0</formula>
    </cfRule>
  </conditionalFormatting>
  <conditionalFormatting sqref="I27">
    <cfRule type="cellIs" dxfId="126" priority="37" operator="lessThan">
      <formula>0</formula>
    </cfRule>
  </conditionalFormatting>
  <conditionalFormatting sqref="H12 H6:H8">
    <cfRule type="cellIs" dxfId="125" priority="103" operator="lessThan">
      <formula>0</formula>
    </cfRule>
  </conditionalFormatting>
  <conditionalFormatting sqref="H17">
    <cfRule type="cellIs" dxfId="124" priority="94" operator="lessThan">
      <formula>0</formula>
    </cfRule>
  </conditionalFormatting>
  <conditionalFormatting sqref="H17">
    <cfRule type="cellIs" dxfId="123" priority="93" operator="lessThan">
      <formula>0</formula>
    </cfRule>
  </conditionalFormatting>
  <conditionalFormatting sqref="H16">
    <cfRule type="cellIs" dxfId="122" priority="105" operator="lessThan">
      <formula>0</formula>
    </cfRule>
  </conditionalFormatting>
  <conditionalFormatting sqref="H10:H11">
    <cfRule type="cellIs" dxfId="121" priority="100" operator="lessThan">
      <formula>0</formula>
    </cfRule>
  </conditionalFormatting>
  <conditionalFormatting sqref="H10">
    <cfRule type="cellIs" dxfId="120" priority="99" operator="lessThan">
      <formula>0</formula>
    </cfRule>
  </conditionalFormatting>
  <conditionalFormatting sqref="H11">
    <cfRule type="cellIs" dxfId="119" priority="98" operator="lessThan">
      <formula>0</formula>
    </cfRule>
  </conditionalFormatting>
  <conditionalFormatting sqref="H22 H18:H20 H13:H15">
    <cfRule type="cellIs" dxfId="118" priority="97" operator="lessThan">
      <formula>0</formula>
    </cfRule>
  </conditionalFormatting>
  <conditionalFormatting sqref="H22 H18:H20 H13:H15">
    <cfRule type="cellIs" dxfId="117" priority="96" operator="lessThan">
      <formula>0</formula>
    </cfRule>
  </conditionalFormatting>
  <conditionalFormatting sqref="H22 H18:H20 H13:H15">
    <cfRule type="cellIs" dxfId="116" priority="95" operator="lessThan">
      <formula>0</formula>
    </cfRule>
  </conditionalFormatting>
  <conditionalFormatting sqref="H17">
    <cfRule type="cellIs" dxfId="115" priority="92" operator="lessThan">
      <formula>0</formula>
    </cfRule>
  </conditionalFormatting>
  <conditionalFormatting sqref="H17">
    <cfRule type="cellIs" dxfId="114" priority="91" operator="lessThan">
      <formula>0</formula>
    </cfRule>
  </conditionalFormatting>
  <conditionalFormatting sqref="H19">
    <cfRule type="cellIs" dxfId="113" priority="90" operator="lessThan">
      <formula>0</formula>
    </cfRule>
  </conditionalFormatting>
  <conditionalFormatting sqref="H19">
    <cfRule type="cellIs" dxfId="112" priority="89" operator="lessThan">
      <formula>0</formula>
    </cfRule>
  </conditionalFormatting>
  <conditionalFormatting sqref="H19">
    <cfRule type="cellIs" dxfId="111" priority="88" operator="lessThan">
      <formula>0</formula>
    </cfRule>
  </conditionalFormatting>
  <conditionalFormatting sqref="H21">
    <cfRule type="cellIs" dxfId="110" priority="87" operator="lessThan">
      <formula>0</formula>
    </cfRule>
  </conditionalFormatting>
  <conditionalFormatting sqref="H27">
    <cfRule type="cellIs" dxfId="109" priority="86" operator="lessThan">
      <formula>0</formula>
    </cfRule>
  </conditionalFormatting>
  <conditionalFormatting sqref="H27">
    <cfRule type="cellIs" dxfId="108" priority="85" operator="lessThan">
      <formula>0</formula>
    </cfRule>
  </conditionalFormatting>
  <conditionalFormatting sqref="H27">
    <cfRule type="cellIs" dxfId="107" priority="84" operator="lessThan">
      <formula>0</formula>
    </cfRule>
  </conditionalFormatting>
  <conditionalFormatting sqref="D23">
    <cfRule type="cellIs" dxfId="106" priority="82" operator="lessThan">
      <formula>0</formula>
    </cfRule>
  </conditionalFormatting>
  <conditionalFormatting sqref="D12 D6:D8">
    <cfRule type="cellIs" dxfId="105" priority="81" operator="lessThan">
      <formula>0</formula>
    </cfRule>
  </conditionalFormatting>
  <conditionalFormatting sqref="D17">
    <cfRule type="cellIs" dxfId="104" priority="72" operator="lessThan">
      <formula>0</formula>
    </cfRule>
  </conditionalFormatting>
  <conditionalFormatting sqref="D17">
    <cfRule type="cellIs" dxfId="103" priority="71" operator="lessThan">
      <formula>0</formula>
    </cfRule>
  </conditionalFormatting>
  <conditionalFormatting sqref="D16">
    <cfRule type="cellIs" dxfId="102" priority="83" operator="lessThan">
      <formula>0</formula>
    </cfRule>
  </conditionalFormatting>
  <conditionalFormatting sqref="D10:D11">
    <cfRule type="cellIs" dxfId="101" priority="79" operator="lessThan">
      <formula>0</formula>
    </cfRule>
  </conditionalFormatting>
  <conditionalFormatting sqref="D9">
    <cfRule type="cellIs" dxfId="100" priority="80" operator="lessThan">
      <formula>0</formula>
    </cfRule>
  </conditionalFormatting>
  <conditionalFormatting sqref="D10:D11">
    <cfRule type="cellIs" dxfId="99" priority="78" operator="lessThan">
      <formula>0</formula>
    </cfRule>
  </conditionalFormatting>
  <conditionalFormatting sqref="D10">
    <cfRule type="cellIs" dxfId="98" priority="77" operator="lessThan">
      <formula>0</formula>
    </cfRule>
  </conditionalFormatting>
  <conditionalFormatting sqref="D11">
    <cfRule type="cellIs" dxfId="97" priority="76" operator="lessThan">
      <formula>0</formula>
    </cfRule>
  </conditionalFormatting>
  <conditionalFormatting sqref="D22 D18:D20 D13:D15">
    <cfRule type="cellIs" dxfId="96" priority="75" operator="lessThan">
      <formula>0</formula>
    </cfRule>
  </conditionalFormatting>
  <conditionalFormatting sqref="D22 D18:D20 D13:D15">
    <cfRule type="cellIs" dxfId="95" priority="74" operator="lessThan">
      <formula>0</formula>
    </cfRule>
  </conditionalFormatting>
  <conditionalFormatting sqref="D22 D18:D20 D13:D15">
    <cfRule type="cellIs" dxfId="94" priority="73" operator="lessThan">
      <formula>0</formula>
    </cfRule>
  </conditionalFormatting>
  <conditionalFormatting sqref="D17">
    <cfRule type="cellIs" dxfId="93" priority="70" operator="lessThan">
      <formula>0</formula>
    </cfRule>
  </conditionalFormatting>
  <conditionalFormatting sqref="D17">
    <cfRule type="cellIs" dxfId="92" priority="69" operator="lessThan">
      <formula>0</formula>
    </cfRule>
  </conditionalFormatting>
  <conditionalFormatting sqref="D19">
    <cfRule type="cellIs" dxfId="91" priority="68" operator="lessThan">
      <formula>0</formula>
    </cfRule>
  </conditionalFormatting>
  <conditionalFormatting sqref="D19">
    <cfRule type="cellIs" dxfId="90" priority="67" operator="lessThan">
      <formula>0</formula>
    </cfRule>
  </conditionalFormatting>
  <conditionalFormatting sqref="D19">
    <cfRule type="cellIs" dxfId="89" priority="66" operator="lessThan">
      <formula>0</formula>
    </cfRule>
  </conditionalFormatting>
  <conditionalFormatting sqref="D21">
    <cfRule type="cellIs" dxfId="88" priority="65" operator="lessThan">
      <formula>0</formula>
    </cfRule>
  </conditionalFormatting>
  <conditionalFormatting sqref="D27">
    <cfRule type="cellIs" dxfId="87" priority="64" operator="lessThan">
      <formula>0</formula>
    </cfRule>
  </conditionalFormatting>
  <conditionalFormatting sqref="D27">
    <cfRule type="cellIs" dxfId="86" priority="63" operator="lessThan">
      <formula>0</formula>
    </cfRule>
  </conditionalFormatting>
  <conditionalFormatting sqref="D27">
    <cfRule type="cellIs" dxfId="85" priority="62" operator="lessThan">
      <formula>0</formula>
    </cfRule>
  </conditionalFormatting>
  <conditionalFormatting sqref="J21">
    <cfRule type="cellIs" dxfId="84" priority="44" operator="lessThan">
      <formula>0</formula>
    </cfRule>
  </conditionalFormatting>
  <conditionalFormatting sqref="J5">
    <cfRule type="cellIs" dxfId="83" priority="61" operator="lessThan">
      <formula>0</formula>
    </cfRule>
  </conditionalFormatting>
  <conditionalFormatting sqref="J23">
    <cfRule type="cellIs" dxfId="82" priority="43" operator="lessThan">
      <formula>0</formula>
    </cfRule>
  </conditionalFormatting>
  <conditionalFormatting sqref="J11">
    <cfRule type="cellIs" dxfId="81" priority="55" operator="lessThan">
      <formula>0</formula>
    </cfRule>
  </conditionalFormatting>
  <conditionalFormatting sqref="J22 J18:J20 J13:J15">
    <cfRule type="cellIs" dxfId="80" priority="54" operator="lessThan">
      <formula>0</formula>
    </cfRule>
  </conditionalFormatting>
  <conditionalFormatting sqref="J22 J18:J20 J13:J15">
    <cfRule type="cellIs" dxfId="79" priority="53" operator="lessThan">
      <formula>0</formula>
    </cfRule>
  </conditionalFormatting>
  <conditionalFormatting sqref="J22 J18:J20 J13:J15">
    <cfRule type="cellIs" dxfId="78" priority="52" operator="lessThan">
      <formula>0</formula>
    </cfRule>
  </conditionalFormatting>
  <conditionalFormatting sqref="J19">
    <cfRule type="cellIs" dxfId="77" priority="47" operator="lessThan">
      <formula>0</formula>
    </cfRule>
  </conditionalFormatting>
  <conditionalFormatting sqref="J19">
    <cfRule type="cellIs" dxfId="76" priority="46" operator="lessThan">
      <formula>0</formula>
    </cfRule>
  </conditionalFormatting>
  <conditionalFormatting sqref="J19">
    <cfRule type="cellIs" dxfId="75" priority="45" operator="lessThan">
      <formula>0</formula>
    </cfRule>
  </conditionalFormatting>
  <conditionalFormatting sqref="J12 J6:J8 J16">
    <cfRule type="cellIs" dxfId="74" priority="60" operator="lessThan">
      <formula>0</formula>
    </cfRule>
  </conditionalFormatting>
  <conditionalFormatting sqref="J9">
    <cfRule type="cellIs" dxfId="73" priority="59" operator="lessThan">
      <formula>0</formula>
    </cfRule>
  </conditionalFormatting>
  <conditionalFormatting sqref="J10:J11">
    <cfRule type="cellIs" dxfId="72" priority="58" operator="lessThan">
      <formula>0</formula>
    </cfRule>
  </conditionalFormatting>
  <conditionalFormatting sqref="J10:J11">
    <cfRule type="cellIs" dxfId="71" priority="57" operator="lessThan">
      <formula>0</formula>
    </cfRule>
  </conditionalFormatting>
  <conditionalFormatting sqref="J10">
    <cfRule type="cellIs" dxfId="70" priority="56" operator="lessThan">
      <formula>0</formula>
    </cfRule>
  </conditionalFormatting>
  <conditionalFormatting sqref="J17">
    <cfRule type="cellIs" dxfId="69" priority="51" operator="lessThan">
      <formula>0</formula>
    </cfRule>
  </conditionalFormatting>
  <conditionalFormatting sqref="J17">
    <cfRule type="cellIs" dxfId="68" priority="50" operator="lessThan">
      <formula>0</formula>
    </cfRule>
  </conditionalFormatting>
  <conditionalFormatting sqref="J17">
    <cfRule type="cellIs" dxfId="67" priority="49" operator="lessThan">
      <formula>0</formula>
    </cfRule>
  </conditionalFormatting>
  <conditionalFormatting sqref="J17">
    <cfRule type="cellIs" dxfId="66" priority="48" operator="lessThan">
      <formula>0</formula>
    </cfRule>
  </conditionalFormatting>
  <conditionalFormatting sqref="J27">
    <cfRule type="cellIs" dxfId="65" priority="42" operator="lessThan">
      <formula>0</formula>
    </cfRule>
  </conditionalFormatting>
  <conditionalFormatting sqref="J27">
    <cfRule type="cellIs" dxfId="64" priority="41" operator="lessThan">
      <formula>0</formula>
    </cfRule>
  </conditionalFormatting>
  <conditionalFormatting sqref="J27">
    <cfRule type="cellIs" dxfId="63" priority="40" operator="lessThan">
      <formula>0</formula>
    </cfRule>
  </conditionalFormatting>
  <conditionalFormatting sqref="I9">
    <cfRule type="cellIs" dxfId="62" priority="33" operator="lessThan">
      <formula>0</formula>
    </cfRule>
  </conditionalFormatting>
  <conditionalFormatting sqref="I24:I26">
    <cfRule type="cellIs" dxfId="61" priority="35" operator="lessThan">
      <formula>0</formula>
    </cfRule>
  </conditionalFormatting>
  <conditionalFormatting sqref="I12 I6:I8 I16">
    <cfRule type="cellIs" dxfId="60" priority="34" operator="lessThan">
      <formula>0</formula>
    </cfRule>
  </conditionalFormatting>
  <conditionalFormatting sqref="I22 I18:I20 I13:I15">
    <cfRule type="cellIs" dxfId="59" priority="26" operator="lessThan">
      <formula>0</formula>
    </cfRule>
  </conditionalFormatting>
  <conditionalFormatting sqref="I10:I11">
    <cfRule type="cellIs" dxfId="58" priority="32" operator="lessThan">
      <formula>0</formula>
    </cfRule>
  </conditionalFormatting>
  <conditionalFormatting sqref="I10:I11">
    <cfRule type="cellIs" dxfId="57" priority="31" operator="lessThan">
      <formula>0</formula>
    </cfRule>
  </conditionalFormatting>
  <conditionalFormatting sqref="I10">
    <cfRule type="cellIs" dxfId="56" priority="30" operator="lessThan">
      <formula>0</formula>
    </cfRule>
  </conditionalFormatting>
  <conditionalFormatting sqref="I11">
    <cfRule type="cellIs" dxfId="55" priority="29" operator="lessThan">
      <formula>0</formula>
    </cfRule>
  </conditionalFormatting>
  <conditionalFormatting sqref="I22 I18:I20 I13:I15">
    <cfRule type="cellIs" dxfId="54" priority="28" operator="lessThan">
      <formula>0</formula>
    </cfRule>
  </conditionalFormatting>
  <conditionalFormatting sqref="I22 I18:I20 I13:I15">
    <cfRule type="cellIs" dxfId="53" priority="27" operator="lessThan">
      <formula>0</formula>
    </cfRule>
  </conditionalFormatting>
  <conditionalFormatting sqref="I17">
    <cfRule type="cellIs" dxfId="52" priority="25" operator="lessThan">
      <formula>0</formula>
    </cfRule>
  </conditionalFormatting>
  <conditionalFormatting sqref="I17">
    <cfRule type="cellIs" dxfId="51" priority="24" operator="lessThan">
      <formula>0</formula>
    </cfRule>
  </conditionalFormatting>
  <conditionalFormatting sqref="I17">
    <cfRule type="cellIs" dxfId="50" priority="23" operator="lessThan">
      <formula>0</formula>
    </cfRule>
  </conditionalFormatting>
  <conditionalFormatting sqref="I17">
    <cfRule type="cellIs" dxfId="49" priority="22" operator="lessThan">
      <formula>0</formula>
    </cfRule>
  </conditionalFormatting>
  <conditionalFormatting sqref="I19">
    <cfRule type="cellIs" dxfId="48" priority="21" operator="lessThan">
      <formula>0</formula>
    </cfRule>
  </conditionalFormatting>
  <conditionalFormatting sqref="I19">
    <cfRule type="cellIs" dxfId="47" priority="20" operator="lessThan">
      <formula>0</formula>
    </cfRule>
  </conditionalFormatting>
  <conditionalFormatting sqref="I19">
    <cfRule type="cellIs" dxfId="46" priority="19" operator="lessThan">
      <formula>0</formula>
    </cfRule>
  </conditionalFormatting>
  <conditionalFormatting sqref="I21">
    <cfRule type="cellIs" dxfId="45" priority="18" operator="lessThan">
      <formula>0</formula>
    </cfRule>
  </conditionalFormatting>
  <conditionalFormatting sqref="I23">
    <cfRule type="cellIs" dxfId="44" priority="17" operator="lessThan">
      <formula>0</formula>
    </cfRule>
  </conditionalFormatting>
  <conditionalFormatting sqref="E17">
    <cfRule type="cellIs" dxfId="43" priority="15" operator="lessThan">
      <formula>0</formula>
    </cfRule>
  </conditionalFormatting>
  <conditionalFormatting sqref="E17">
    <cfRule type="cellIs" dxfId="42" priority="14" operator="lessThan">
      <formula>0</formula>
    </cfRule>
  </conditionalFormatting>
  <conditionalFormatting sqref="E16">
    <cfRule type="cellIs" dxfId="41" priority="16" operator="lessThan">
      <formula>0</formula>
    </cfRule>
  </conditionalFormatting>
  <conditionalFormatting sqref="E17">
    <cfRule type="cellIs" dxfId="40" priority="13" operator="lessThan">
      <formula>0</formula>
    </cfRule>
  </conditionalFormatting>
  <conditionalFormatting sqref="E17">
    <cfRule type="cellIs" dxfId="39" priority="12" operator="lessThan">
      <formula>0</formula>
    </cfRule>
  </conditionalFormatting>
  <conditionalFormatting sqref="F17:G17">
    <cfRule type="cellIs" dxfId="38" priority="10" operator="lessThan">
      <formula>0</formula>
    </cfRule>
  </conditionalFormatting>
  <conditionalFormatting sqref="F17:G17">
    <cfRule type="cellIs" dxfId="37" priority="9" operator="lessThan">
      <formula>0</formula>
    </cfRule>
  </conditionalFormatting>
  <conditionalFormatting sqref="F16:G16">
    <cfRule type="cellIs" dxfId="36" priority="11" operator="lessThan">
      <formula>0</formula>
    </cfRule>
  </conditionalFormatting>
  <conditionalFormatting sqref="F17:G17">
    <cfRule type="cellIs" dxfId="35" priority="8" operator="lessThan">
      <formula>0</formula>
    </cfRule>
  </conditionalFormatting>
  <conditionalFormatting sqref="F17:G17">
    <cfRule type="cellIs" dxfId="34" priority="7" operator="lessThan">
      <formula>0</formula>
    </cfRule>
  </conditionalFormatting>
  <conditionalFormatting sqref="E23">
    <cfRule type="cellIs" dxfId="33" priority="1" operator="lessThan">
      <formula>0</formula>
    </cfRule>
  </conditionalFormatting>
  <conditionalFormatting sqref="E21">
    <cfRule type="cellIs" dxfId="32" priority="6" operator="lessThan">
      <formula>0</formula>
    </cfRule>
  </conditionalFormatting>
  <conditionalFormatting sqref="F21">
    <cfRule type="cellIs" dxfId="31" priority="5" operator="lessThan">
      <formula>0</formula>
    </cfRule>
  </conditionalFormatting>
  <conditionalFormatting sqref="G21">
    <cfRule type="cellIs" dxfId="30" priority="4" operator="lessThan">
      <formula>0</formula>
    </cfRule>
  </conditionalFormatting>
  <conditionalFormatting sqref="G23">
    <cfRule type="cellIs" dxfId="29" priority="3" operator="lessThan">
      <formula>0</formula>
    </cfRule>
  </conditionalFormatting>
  <conditionalFormatting sqref="F23">
    <cfRule type="cellIs" dxfId="28" priority="2" operator="lessThan">
      <formula>0</formula>
    </cfRule>
  </conditionalFormatting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5:I28"/>
  <sheetViews>
    <sheetView showGridLines="0" topLeftCell="A4" workbookViewId="0">
      <selection activeCell="D29" sqref="D29"/>
    </sheetView>
  </sheetViews>
  <sheetFormatPr defaultRowHeight="15" x14ac:dyDescent="0.25"/>
  <cols>
    <col min="4" max="4" width="74.5703125" bestFit="1" customWidth="1"/>
    <col min="6" max="9" width="10.28515625" bestFit="1" customWidth="1"/>
  </cols>
  <sheetData>
    <row r="5" spans="4:9" x14ac:dyDescent="0.25">
      <c r="D5" s="95" t="s">
        <v>31</v>
      </c>
      <c r="E5" s="96"/>
      <c r="F5" s="28" t="s">
        <v>32</v>
      </c>
      <c r="G5" s="28" t="s">
        <v>33</v>
      </c>
      <c r="H5" s="28" t="s">
        <v>34</v>
      </c>
      <c r="I5" s="28" t="s">
        <v>35</v>
      </c>
    </row>
    <row r="6" spans="4:9" x14ac:dyDescent="0.25">
      <c r="D6" s="29" t="s">
        <v>36</v>
      </c>
      <c r="E6" s="30"/>
      <c r="F6" s="31">
        <v>35954315.309999987</v>
      </c>
      <c r="G6" s="31">
        <v>31795608.519999988</v>
      </c>
      <c r="H6" s="31">
        <v>52071374.769999996</v>
      </c>
      <c r="I6" s="31">
        <v>20350821.219999984</v>
      </c>
    </row>
    <row r="7" spans="4:9" x14ac:dyDescent="0.25">
      <c r="D7" s="32" t="s">
        <v>37</v>
      </c>
      <c r="E7" s="33" t="s">
        <v>15</v>
      </c>
      <c r="F7" s="34">
        <v>35954315.309999987</v>
      </c>
      <c r="G7" s="34">
        <v>31795608.519999988</v>
      </c>
      <c r="H7" s="34">
        <v>52071374.769999996</v>
      </c>
      <c r="I7" s="34">
        <v>20350821.219999984</v>
      </c>
    </row>
    <row r="8" spans="4:9" x14ac:dyDescent="0.25">
      <c r="D8" s="29" t="s">
        <v>38</v>
      </c>
      <c r="E8" s="30"/>
      <c r="F8" s="31">
        <v>-8336433.4899999993</v>
      </c>
      <c r="G8" s="31">
        <v>-4821406.6000000006</v>
      </c>
      <c r="H8" s="31">
        <v>-12696464.050000001</v>
      </c>
      <c r="I8" s="31">
        <v>-10061843.9</v>
      </c>
    </row>
    <row r="9" spans="4:9" x14ac:dyDescent="0.25">
      <c r="D9" s="32" t="s">
        <v>39</v>
      </c>
      <c r="E9" s="33" t="s">
        <v>40</v>
      </c>
      <c r="F9" s="34">
        <v>-6493974.0099999998</v>
      </c>
      <c r="G9" s="34">
        <v>-3659630.6</v>
      </c>
      <c r="H9" s="34">
        <v>-10291073.26</v>
      </c>
      <c r="I9" s="34">
        <v>-7378414.1799999997</v>
      </c>
    </row>
    <row r="10" spans="4:9" x14ac:dyDescent="0.25">
      <c r="D10" s="32" t="s">
        <v>41</v>
      </c>
      <c r="E10" s="33" t="s">
        <v>42</v>
      </c>
      <c r="F10" s="34">
        <v>-1872691.81</v>
      </c>
      <c r="G10" s="34">
        <v>-1140412.17</v>
      </c>
      <c r="H10" s="34">
        <v>-2544241.7599999998</v>
      </c>
      <c r="I10" s="34">
        <v>-2689475.62</v>
      </c>
    </row>
    <row r="11" spans="4:9" x14ac:dyDescent="0.25">
      <c r="D11" s="32" t="s">
        <v>43</v>
      </c>
      <c r="E11" s="33" t="s">
        <v>42</v>
      </c>
      <c r="F11" s="34">
        <v>30314.89</v>
      </c>
      <c r="G11" s="34">
        <v>-16094.84</v>
      </c>
      <c r="H11" s="34">
        <v>139263.77000000002</v>
      </c>
      <c r="I11" s="34">
        <v>11314.89</v>
      </c>
    </row>
    <row r="12" spans="4:9" x14ac:dyDescent="0.25">
      <c r="D12" s="32" t="s">
        <v>44</v>
      </c>
      <c r="E12" s="33" t="s">
        <v>42</v>
      </c>
      <c r="F12" s="34">
        <v>-82.56</v>
      </c>
      <c r="G12" s="34">
        <v>-5268.99</v>
      </c>
      <c r="H12" s="34">
        <v>-412.8</v>
      </c>
      <c r="I12" s="34">
        <v>-5268.99</v>
      </c>
    </row>
    <row r="13" spans="4:9" x14ac:dyDescent="0.25">
      <c r="D13" s="29" t="s">
        <v>45</v>
      </c>
      <c r="E13" s="35"/>
      <c r="F13" s="31">
        <v>27617881.819999985</v>
      </c>
      <c r="G13" s="31">
        <v>26974201.919999987</v>
      </c>
      <c r="H13" s="31">
        <v>39374910.719999991</v>
      </c>
      <c r="I13" s="31">
        <v>10288977.319999985</v>
      </c>
    </row>
    <row r="14" spans="4:9" x14ac:dyDescent="0.25">
      <c r="D14" s="32" t="s">
        <v>46</v>
      </c>
      <c r="E14" s="33" t="s">
        <v>47</v>
      </c>
      <c r="F14" s="34">
        <v>14909514.459999999</v>
      </c>
      <c r="G14" s="34">
        <v>24213246.380000003</v>
      </c>
      <c r="H14" s="34">
        <v>29211468.689999998</v>
      </c>
      <c r="I14" s="34">
        <v>51563022.440000005</v>
      </c>
    </row>
    <row r="15" spans="4:9" x14ac:dyDescent="0.25">
      <c r="D15" s="32" t="s">
        <v>48</v>
      </c>
      <c r="E15" s="33" t="s">
        <v>47</v>
      </c>
      <c r="F15" s="34">
        <v>0</v>
      </c>
      <c r="G15" s="34">
        <v>0</v>
      </c>
      <c r="H15" s="34">
        <v>12093734.51</v>
      </c>
      <c r="I15" s="34">
        <v>7141607.2699999996</v>
      </c>
    </row>
    <row r="16" spans="4:9" x14ac:dyDescent="0.25">
      <c r="D16" s="32" t="s">
        <v>49</v>
      </c>
      <c r="E16" s="33" t="s">
        <v>47</v>
      </c>
      <c r="F16" s="36">
        <v>67718.78</v>
      </c>
      <c r="G16" s="36">
        <v>101946.68000000001</v>
      </c>
      <c r="H16" s="36">
        <v>135664.04</v>
      </c>
      <c r="I16" s="36">
        <v>219797.45</v>
      </c>
    </row>
    <row r="17" spans="4:9" x14ac:dyDescent="0.25">
      <c r="D17" s="32" t="s">
        <v>50</v>
      </c>
      <c r="E17" s="33" t="s">
        <v>47</v>
      </c>
      <c r="F17" s="34">
        <v>-60584.65</v>
      </c>
      <c r="G17" s="34">
        <v>0</v>
      </c>
      <c r="H17" s="34">
        <v>-232544.54</v>
      </c>
      <c r="I17" s="34">
        <v>0</v>
      </c>
    </row>
    <row r="18" spans="4:9" x14ac:dyDescent="0.25">
      <c r="D18" s="29" t="s">
        <v>51</v>
      </c>
      <c r="E18" s="35"/>
      <c r="F18" s="31">
        <v>42534530.409999989</v>
      </c>
      <c r="G18" s="31">
        <v>51289394.979999989</v>
      </c>
      <c r="H18" s="31">
        <v>80583233.419999987</v>
      </c>
      <c r="I18" s="31">
        <v>69213404.479999989</v>
      </c>
    </row>
    <row r="19" spans="4:9" x14ac:dyDescent="0.25">
      <c r="D19" s="29" t="s">
        <v>52</v>
      </c>
      <c r="E19" s="30"/>
      <c r="F19" s="31">
        <v>-6549240.870000001</v>
      </c>
      <c r="G19" s="31">
        <v>-6662903.4900000002</v>
      </c>
      <c r="H19" s="31">
        <v>-9864240.2100000009</v>
      </c>
      <c r="I19" s="31">
        <v>-15208288.470000001</v>
      </c>
    </row>
    <row r="20" spans="4:9" x14ac:dyDescent="0.25">
      <c r="D20" s="32" t="s">
        <v>53</v>
      </c>
      <c r="E20" s="33" t="s">
        <v>54</v>
      </c>
      <c r="F20" s="34">
        <v>-1935803.33</v>
      </c>
      <c r="G20" s="34">
        <v>-4898354.34</v>
      </c>
      <c r="H20" s="34">
        <v>-4371797.17</v>
      </c>
      <c r="I20" s="34">
        <v>-11179614.07</v>
      </c>
    </row>
    <row r="21" spans="4:9" x14ac:dyDescent="0.25">
      <c r="D21" s="32" t="s">
        <v>55</v>
      </c>
      <c r="E21" s="33" t="s">
        <v>54</v>
      </c>
      <c r="F21" s="34">
        <v>-699049.20000000007</v>
      </c>
      <c r="G21" s="34">
        <v>-1765567.5699999998</v>
      </c>
      <c r="H21" s="34">
        <v>-1578166.98</v>
      </c>
      <c r="I21" s="34">
        <v>-4028981.07</v>
      </c>
    </row>
    <row r="22" spans="4:9" x14ac:dyDescent="0.25">
      <c r="D22" s="32" t="s">
        <v>56</v>
      </c>
      <c r="E22" s="33" t="s">
        <v>54</v>
      </c>
      <c r="F22" s="34">
        <v>-3914388.3400000008</v>
      </c>
      <c r="G22" s="34">
        <v>1018.4200000000001</v>
      </c>
      <c r="H22" s="34">
        <v>-3914276.060000001</v>
      </c>
      <c r="I22" s="34">
        <v>306.67000000000007</v>
      </c>
    </row>
    <row r="23" spans="4:9" x14ac:dyDescent="0.25">
      <c r="D23" s="29" t="s">
        <v>57</v>
      </c>
      <c r="E23" s="35"/>
      <c r="F23" s="31">
        <v>35985289.539999992</v>
      </c>
      <c r="G23" s="31">
        <v>44626491.489999987</v>
      </c>
      <c r="H23" s="31">
        <v>70718993.209999993</v>
      </c>
      <c r="I23" s="31">
        <v>54005116.009999983</v>
      </c>
    </row>
    <row r="24" spans="4:9" x14ac:dyDescent="0.25">
      <c r="D24" s="29" t="s">
        <v>58</v>
      </c>
      <c r="E24" s="35"/>
      <c r="F24" s="31">
        <v>-552511.77</v>
      </c>
      <c r="G24" s="31">
        <v>0</v>
      </c>
      <c r="H24" s="31">
        <v>-552511.77</v>
      </c>
      <c r="I24" s="31">
        <v>0</v>
      </c>
    </row>
    <row r="25" spans="4:9" x14ac:dyDescent="0.25">
      <c r="D25" s="29" t="s">
        <v>59</v>
      </c>
      <c r="E25" s="30"/>
      <c r="F25" s="31">
        <v>35432777.769999981</v>
      </c>
      <c r="G25" s="31">
        <v>44626491.489999987</v>
      </c>
      <c r="H25" s="31">
        <v>70166481.439999998</v>
      </c>
      <c r="I25" s="31">
        <v>54005116.009999983</v>
      </c>
    </row>
    <row r="26" spans="4:9" x14ac:dyDescent="0.25">
      <c r="D26" s="29" t="s">
        <v>60</v>
      </c>
      <c r="E26" s="30"/>
      <c r="F26" s="37">
        <v>2500000</v>
      </c>
      <c r="G26" s="37">
        <v>2500000</v>
      </c>
      <c r="H26" s="37">
        <v>2500000</v>
      </c>
      <c r="I26" s="37">
        <v>2500000</v>
      </c>
    </row>
    <row r="27" spans="4:9" x14ac:dyDescent="0.25">
      <c r="D27" s="29" t="s">
        <v>61</v>
      </c>
      <c r="E27" s="30"/>
      <c r="F27" s="38">
        <v>14.173111107999992</v>
      </c>
      <c r="G27" s="38">
        <v>17.850596595999995</v>
      </c>
      <c r="H27" s="38">
        <v>28.066592575999994</v>
      </c>
      <c r="I27" s="38">
        <v>21.602046403999992</v>
      </c>
    </row>
    <row r="28" spans="4:9" x14ac:dyDescent="0.25">
      <c r="D28" s="24" t="s">
        <v>30</v>
      </c>
      <c r="E28" s="39"/>
      <c r="F28" s="40"/>
      <c r="G28" s="40"/>
      <c r="H28" s="40"/>
      <c r="I28" s="40"/>
    </row>
  </sheetData>
  <mergeCells count="1">
    <mergeCell ref="D5:E5"/>
  </mergeCells>
  <conditionalFormatting sqref="D26:D27">
    <cfRule type="cellIs" dxfId="27" priority="7" operator="lessThan">
      <formula>0</formula>
    </cfRule>
  </conditionalFormatting>
  <conditionalFormatting sqref="D6:D7">
    <cfRule type="cellIs" dxfId="26" priority="11" operator="lessThan">
      <formula>0</formula>
    </cfRule>
  </conditionalFormatting>
  <conditionalFormatting sqref="D14:D25 D12 D8:D10">
    <cfRule type="cellIs" dxfId="25" priority="10" operator="lessThan">
      <formula>0</formula>
    </cfRule>
  </conditionalFormatting>
  <conditionalFormatting sqref="D11">
    <cfRule type="cellIs" dxfId="24" priority="9" operator="lessThan">
      <formula>0</formula>
    </cfRule>
  </conditionalFormatting>
  <conditionalFormatting sqref="D13">
    <cfRule type="cellIs" dxfId="23" priority="8" operator="lessThan">
      <formula>0</formula>
    </cfRule>
  </conditionalFormatting>
  <conditionalFormatting sqref="E18:E19 E6 E23:E25">
    <cfRule type="cellIs" dxfId="22" priority="6" operator="lessThan">
      <formula>0</formula>
    </cfRule>
  </conditionalFormatting>
  <conditionalFormatting sqref="E8:E12 E14:E17">
    <cfRule type="cellIs" dxfId="21" priority="5" operator="lessThan">
      <formula>0</formula>
    </cfRule>
  </conditionalFormatting>
  <conditionalFormatting sqref="E13">
    <cfRule type="cellIs" dxfId="20" priority="4" operator="lessThan">
      <formula>0</formula>
    </cfRule>
  </conditionalFormatting>
  <conditionalFormatting sqref="E26:E27">
    <cfRule type="cellIs" dxfId="19" priority="3" operator="lessThan">
      <formula>0</formula>
    </cfRule>
  </conditionalFormatting>
  <conditionalFormatting sqref="E20:E22">
    <cfRule type="cellIs" dxfId="18" priority="2" operator="lessThan">
      <formula>0</formula>
    </cfRule>
  </conditionalFormatting>
  <conditionalFormatting sqref="E7">
    <cfRule type="cellIs" dxfId="17" priority="1" operator="lessThan">
      <formula>0</formula>
    </cfRule>
  </conditionalFormatting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9:I21"/>
  <sheetViews>
    <sheetView showGridLines="0" workbookViewId="0">
      <selection activeCell="D20" sqref="D20"/>
    </sheetView>
  </sheetViews>
  <sheetFormatPr defaultRowHeight="15" x14ac:dyDescent="0.25"/>
  <cols>
    <col min="4" max="4" width="74.5703125" bestFit="1" customWidth="1"/>
    <col min="6" max="6" width="9.28515625" bestFit="1" customWidth="1"/>
    <col min="7" max="7" width="8.28515625" bestFit="1" customWidth="1"/>
    <col min="8" max="8" width="9.28515625" bestFit="1" customWidth="1"/>
  </cols>
  <sheetData>
    <row r="9" spans="4:9" x14ac:dyDescent="0.25">
      <c r="D9" s="95" t="s">
        <v>62</v>
      </c>
      <c r="E9" s="96"/>
      <c r="F9" s="28" t="s">
        <v>32</v>
      </c>
      <c r="G9" s="28" t="s">
        <v>33</v>
      </c>
      <c r="H9" s="28" t="s">
        <v>34</v>
      </c>
      <c r="I9" s="28" t="s">
        <v>35</v>
      </c>
    </row>
    <row r="10" spans="4:9" x14ac:dyDescent="0.25">
      <c r="D10" s="29" t="s">
        <v>59</v>
      </c>
      <c r="E10" s="30"/>
      <c r="F10" s="31">
        <v>35432777.769999988</v>
      </c>
      <c r="G10" s="31">
        <v>44626491.490000002</v>
      </c>
      <c r="H10" s="31">
        <v>70166481.439999998</v>
      </c>
      <c r="I10" s="31">
        <v>54005116.010000005</v>
      </c>
    </row>
    <row r="11" spans="4:9" x14ac:dyDescent="0.25">
      <c r="D11" s="29" t="s">
        <v>63</v>
      </c>
      <c r="E11" s="30"/>
      <c r="F11" s="31"/>
      <c r="G11" s="31"/>
      <c r="H11" s="31"/>
      <c r="I11" s="31"/>
    </row>
    <row r="12" spans="4:9" x14ac:dyDescent="0.25">
      <c r="D12" s="41" t="s">
        <v>64</v>
      </c>
      <c r="E12" s="42"/>
      <c r="F12" s="43">
        <v>-77434933.240000024</v>
      </c>
      <c r="G12" s="43">
        <v>18724274.419999987</v>
      </c>
      <c r="H12" s="43">
        <v>-129986698.48000002</v>
      </c>
      <c r="I12" s="43">
        <v>25223609.349999994</v>
      </c>
    </row>
    <row r="13" spans="4:9" x14ac:dyDescent="0.25">
      <c r="D13" s="44" t="s">
        <v>65</v>
      </c>
      <c r="E13" s="33" t="s">
        <v>66</v>
      </c>
      <c r="F13" s="34">
        <v>-129284469.90000002</v>
      </c>
      <c r="G13" s="34">
        <v>31261832.25</v>
      </c>
      <c r="H13" s="34">
        <v>-217024290</v>
      </c>
      <c r="I13" s="34">
        <v>42113046.75</v>
      </c>
    </row>
    <row r="14" spans="4:9" x14ac:dyDescent="0.25">
      <c r="D14" s="44" t="s">
        <v>67</v>
      </c>
      <c r="E14" s="33" t="s">
        <v>66</v>
      </c>
      <c r="F14" s="34">
        <v>51849536.659999996</v>
      </c>
      <c r="G14" s="34">
        <v>-12537557.830000013</v>
      </c>
      <c r="H14" s="34">
        <v>87037591.519999996</v>
      </c>
      <c r="I14" s="34">
        <v>-16889437.400000006</v>
      </c>
    </row>
    <row r="15" spans="4:9" x14ac:dyDescent="0.25">
      <c r="D15" s="41" t="s">
        <v>68</v>
      </c>
      <c r="E15" s="42"/>
      <c r="F15" s="43">
        <v>81829607.899999991</v>
      </c>
      <c r="G15" s="43">
        <v>-157488.62000000477</v>
      </c>
      <c r="H15" s="43">
        <v>81871194.749999985</v>
      </c>
      <c r="I15" s="43">
        <v>567207.76999999583</v>
      </c>
    </row>
    <row r="16" spans="4:9" x14ac:dyDescent="0.25">
      <c r="D16" s="44" t="s">
        <v>69</v>
      </c>
      <c r="E16" s="33" t="s">
        <v>66</v>
      </c>
      <c r="F16" s="34">
        <v>81829607.899999991</v>
      </c>
      <c r="G16" s="34">
        <v>-157488.62000000477</v>
      </c>
      <c r="H16" s="34">
        <v>81871194.749999985</v>
      </c>
      <c r="I16" s="34">
        <v>567207.76999999583</v>
      </c>
    </row>
    <row r="17" spans="4:9" x14ac:dyDescent="0.25">
      <c r="D17" s="41" t="s">
        <v>70</v>
      </c>
      <c r="E17" s="42"/>
      <c r="F17" s="43">
        <f>-174105883.8-38229000</f>
        <v>-212334883.80000001</v>
      </c>
      <c r="G17" s="43">
        <v>0</v>
      </c>
      <c r="H17" s="43">
        <f>-169983907.24-38229000</f>
        <v>-208212907.24000001</v>
      </c>
      <c r="I17" s="43">
        <v>0</v>
      </c>
    </row>
    <row r="18" spans="4:9" x14ac:dyDescent="0.25">
      <c r="D18" s="44" t="s">
        <v>71</v>
      </c>
      <c r="E18" s="33" t="s">
        <v>66</v>
      </c>
      <c r="F18" s="34">
        <v>-159816636.5</v>
      </c>
      <c r="G18" s="34">
        <v>0</v>
      </c>
      <c r="H18" s="34">
        <v>-155694659.94</v>
      </c>
      <c r="I18" s="34">
        <v>0</v>
      </c>
    </row>
    <row r="19" spans="4:9" x14ac:dyDescent="0.25">
      <c r="D19" s="44" t="s">
        <v>72</v>
      </c>
      <c r="E19" s="33" t="s">
        <v>66</v>
      </c>
      <c r="F19" s="34">
        <f>-14289247.3-38229000</f>
        <v>-52518247.299999997</v>
      </c>
      <c r="G19" s="34">
        <v>0</v>
      </c>
      <c r="H19" s="34">
        <f>-14289247.3-38229000</f>
        <v>-52518247.299999997</v>
      </c>
      <c r="I19" s="34">
        <v>0</v>
      </c>
    </row>
    <row r="20" spans="4:9" x14ac:dyDescent="0.25">
      <c r="D20" s="29" t="s">
        <v>73</v>
      </c>
      <c r="E20" s="30"/>
      <c r="F20" s="31">
        <f>-134278431.37-38229000</f>
        <v>-172507431.37</v>
      </c>
      <c r="G20" s="31">
        <v>63193277.289999984</v>
      </c>
      <c r="H20" s="31">
        <f>-147932929.53-38229000</f>
        <v>-186161929.53</v>
      </c>
      <c r="I20" s="31">
        <v>79795933.129999995</v>
      </c>
    </row>
    <row r="21" spans="4:9" x14ac:dyDescent="0.25">
      <c r="D21" s="45" t="s">
        <v>30</v>
      </c>
      <c r="E21" s="46"/>
      <c r="F21" s="47"/>
      <c r="G21" s="47"/>
      <c r="H21" s="47"/>
      <c r="I21" s="47"/>
    </row>
  </sheetData>
  <mergeCells count="1">
    <mergeCell ref="D9:E9"/>
  </mergeCells>
  <conditionalFormatting sqref="D12:D13 D10">
    <cfRule type="cellIs" dxfId="16" priority="17" operator="lessThan">
      <formula>0</formula>
    </cfRule>
  </conditionalFormatting>
  <conditionalFormatting sqref="D11">
    <cfRule type="cellIs" dxfId="15" priority="16" operator="lessThan">
      <formula>0</formula>
    </cfRule>
  </conditionalFormatting>
  <conditionalFormatting sqref="D14">
    <cfRule type="cellIs" dxfId="14" priority="15" operator="lessThan">
      <formula>0</formula>
    </cfRule>
  </conditionalFormatting>
  <conditionalFormatting sqref="D15">
    <cfRule type="cellIs" dxfId="13" priority="14" operator="lessThan">
      <formula>0</formula>
    </cfRule>
  </conditionalFormatting>
  <conditionalFormatting sqref="D16">
    <cfRule type="cellIs" dxfId="12" priority="13" operator="lessThan">
      <formula>0</formula>
    </cfRule>
  </conditionalFormatting>
  <conditionalFormatting sqref="D17:D18">
    <cfRule type="cellIs" dxfId="11" priority="12" operator="lessThan">
      <formula>0</formula>
    </cfRule>
  </conditionalFormatting>
  <conditionalFormatting sqref="D19">
    <cfRule type="cellIs" dxfId="10" priority="11" operator="lessThan">
      <formula>0</formula>
    </cfRule>
  </conditionalFormatting>
  <conditionalFormatting sqref="D20">
    <cfRule type="cellIs" dxfId="9" priority="10" operator="lessThan">
      <formula>0</formula>
    </cfRule>
  </conditionalFormatting>
  <conditionalFormatting sqref="E12:E13 E10">
    <cfRule type="cellIs" dxfId="8" priority="9" operator="lessThan">
      <formula>0</formula>
    </cfRule>
  </conditionalFormatting>
  <conditionalFormatting sqref="E11">
    <cfRule type="cellIs" dxfId="7" priority="8" operator="lessThan">
      <formula>0</formula>
    </cfRule>
  </conditionalFormatting>
  <conditionalFormatting sqref="E15">
    <cfRule type="cellIs" dxfId="6" priority="7" operator="lessThan">
      <formula>0</formula>
    </cfRule>
  </conditionalFormatting>
  <conditionalFormatting sqref="E17">
    <cfRule type="cellIs" dxfId="5" priority="6" operator="lessThan">
      <formula>0</formula>
    </cfRule>
  </conditionalFormatting>
  <conditionalFormatting sqref="E20">
    <cfRule type="cellIs" dxfId="4" priority="5" operator="lessThan">
      <formula>0</formula>
    </cfRule>
  </conditionalFormatting>
  <conditionalFormatting sqref="E14">
    <cfRule type="cellIs" dxfId="3" priority="4" operator="lessThan">
      <formula>0</formula>
    </cfRule>
  </conditionalFormatting>
  <conditionalFormatting sqref="E16">
    <cfRule type="cellIs" dxfId="2" priority="3" operator="lessThan">
      <formula>0</formula>
    </cfRule>
  </conditionalFormatting>
  <conditionalFormatting sqref="E18">
    <cfRule type="cellIs" dxfId="1" priority="2" operator="lessThan">
      <formula>0</formula>
    </cfRule>
  </conditionalFormatting>
  <conditionalFormatting sqref="E19">
    <cfRule type="cellIs" dxfId="0" priority="1" operator="lessThan">
      <formula>0</formula>
    </cfRule>
  </conditionalFormatting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I21"/>
  <sheetViews>
    <sheetView showGridLines="0" workbookViewId="0">
      <selection activeCell="F25" sqref="F25"/>
    </sheetView>
  </sheetViews>
  <sheetFormatPr defaultRowHeight="15" x14ac:dyDescent="0.25"/>
  <cols>
    <col min="3" max="3" width="53" customWidth="1"/>
    <col min="4" max="4" width="17.42578125" bestFit="1" customWidth="1"/>
    <col min="5" max="5" width="20.28515625" customWidth="1"/>
    <col min="6" max="6" width="24.28515625" bestFit="1" customWidth="1"/>
    <col min="7" max="7" width="24.42578125" customWidth="1"/>
    <col min="8" max="8" width="20.28515625" customWidth="1"/>
    <col min="9" max="9" width="11.7109375" customWidth="1"/>
  </cols>
  <sheetData>
    <row r="3" spans="3:9" x14ac:dyDescent="0.25">
      <c r="C3" s="101" t="s">
        <v>74</v>
      </c>
      <c r="D3" s="102" t="s">
        <v>75</v>
      </c>
      <c r="E3" s="103" t="s">
        <v>76</v>
      </c>
      <c r="F3" s="104"/>
      <c r="G3" s="102" t="s">
        <v>77</v>
      </c>
      <c r="H3" s="102" t="s">
        <v>78</v>
      </c>
      <c r="I3" s="97" t="s">
        <v>79</v>
      </c>
    </row>
    <row r="4" spans="3:9" x14ac:dyDescent="0.25">
      <c r="C4" s="101"/>
      <c r="D4" s="100"/>
      <c r="E4" s="48" t="s">
        <v>80</v>
      </c>
      <c r="F4" s="99" t="s">
        <v>81</v>
      </c>
      <c r="G4" s="102"/>
      <c r="H4" s="102"/>
      <c r="I4" s="98"/>
    </row>
    <row r="5" spans="3:9" ht="15" customHeight="1" x14ac:dyDescent="0.25">
      <c r="C5" s="49"/>
      <c r="D5" s="50"/>
      <c r="E5" s="51"/>
      <c r="F5" s="100"/>
      <c r="G5" s="50"/>
      <c r="H5" s="50"/>
      <c r="I5" s="52"/>
    </row>
    <row r="6" spans="3:9" x14ac:dyDescent="0.25">
      <c r="C6" s="61" t="s">
        <v>83</v>
      </c>
      <c r="D6" s="62">
        <v>2903636</v>
      </c>
      <c r="E6" s="62">
        <v>108096</v>
      </c>
      <c r="F6" s="62">
        <v>0</v>
      </c>
      <c r="G6" s="62">
        <v>383375</v>
      </c>
      <c r="H6" s="63">
        <v>0</v>
      </c>
      <c r="I6" s="64">
        <v>3395107</v>
      </c>
    </row>
    <row r="7" spans="3:9" x14ac:dyDescent="0.25">
      <c r="C7" s="53" t="s">
        <v>84</v>
      </c>
      <c r="D7" s="54">
        <v>0</v>
      </c>
      <c r="E7" s="55">
        <v>0</v>
      </c>
      <c r="F7" s="55">
        <v>0</v>
      </c>
      <c r="G7" s="55">
        <v>0</v>
      </c>
      <c r="H7" s="55">
        <v>54005</v>
      </c>
      <c r="I7" s="57">
        <v>54005</v>
      </c>
    </row>
    <row r="8" spans="3:9" x14ac:dyDescent="0.25">
      <c r="C8" s="53" t="s">
        <v>85</v>
      </c>
      <c r="D8" s="54"/>
      <c r="E8" s="55"/>
      <c r="F8" s="55"/>
      <c r="G8" s="55"/>
      <c r="H8" s="56"/>
      <c r="I8" s="57"/>
    </row>
    <row r="9" spans="3:9" x14ac:dyDescent="0.25">
      <c r="C9" s="65" t="s">
        <v>86</v>
      </c>
      <c r="D9" s="54">
        <v>0</v>
      </c>
      <c r="E9" s="55">
        <v>0</v>
      </c>
      <c r="F9" s="55">
        <v>0</v>
      </c>
      <c r="G9" s="55">
        <v>25224</v>
      </c>
      <c r="H9" s="56">
        <v>0</v>
      </c>
      <c r="I9" s="57">
        <v>25224</v>
      </c>
    </row>
    <row r="10" spans="3:9" x14ac:dyDescent="0.25">
      <c r="C10" s="65" t="s">
        <v>87</v>
      </c>
      <c r="D10" s="54">
        <v>0</v>
      </c>
      <c r="E10" s="55">
        <v>0</v>
      </c>
      <c r="F10" s="55">
        <v>0</v>
      </c>
      <c r="G10" s="55">
        <v>567</v>
      </c>
      <c r="H10" s="56">
        <v>0</v>
      </c>
      <c r="I10" s="57">
        <v>567</v>
      </c>
    </row>
    <row r="11" spans="3:9" x14ac:dyDescent="0.25">
      <c r="C11" s="58" t="s">
        <v>88</v>
      </c>
      <c r="D11" s="59">
        <v>2903636</v>
      </c>
      <c r="E11" s="59">
        <v>108096</v>
      </c>
      <c r="F11" s="59">
        <v>0</v>
      </c>
      <c r="G11" s="59">
        <v>409166</v>
      </c>
      <c r="H11" s="59">
        <v>54005</v>
      </c>
      <c r="I11" s="60">
        <v>3474903</v>
      </c>
    </row>
    <row r="12" spans="3:9" ht="6.75" customHeight="1" x14ac:dyDescent="0.25">
      <c r="C12" s="66"/>
      <c r="D12" s="67"/>
      <c r="E12" s="67"/>
      <c r="F12" s="67"/>
      <c r="G12" s="67"/>
      <c r="H12" s="68"/>
      <c r="I12" s="67"/>
    </row>
    <row r="13" spans="3:9" x14ac:dyDescent="0.25">
      <c r="C13" s="61" t="s">
        <v>89</v>
      </c>
      <c r="D13" s="62">
        <v>2903636</v>
      </c>
      <c r="E13" s="62">
        <v>110409</v>
      </c>
      <c r="F13" s="62">
        <v>32953</v>
      </c>
      <c r="G13" s="62">
        <v>389196.03894999996</v>
      </c>
      <c r="H13" s="63">
        <v>0</v>
      </c>
      <c r="I13" s="64">
        <v>3436194.03895</v>
      </c>
    </row>
    <row r="14" spans="3:9" x14ac:dyDescent="0.25">
      <c r="C14" s="53" t="s">
        <v>84</v>
      </c>
      <c r="D14" s="54">
        <v>0</v>
      </c>
      <c r="E14" s="55">
        <v>0</v>
      </c>
      <c r="F14" s="55">
        <v>0</v>
      </c>
      <c r="G14" s="55">
        <v>0</v>
      </c>
      <c r="H14" s="55">
        <v>70166</v>
      </c>
      <c r="I14" s="57">
        <v>70166</v>
      </c>
    </row>
    <row r="15" spans="3:9" x14ac:dyDescent="0.25">
      <c r="C15" s="53" t="s">
        <v>85</v>
      </c>
      <c r="D15" s="54"/>
      <c r="E15" s="55"/>
      <c r="F15" s="55"/>
      <c r="G15" s="55"/>
      <c r="H15" s="56"/>
      <c r="I15" s="57"/>
    </row>
    <row r="16" spans="3:9" x14ac:dyDescent="0.25">
      <c r="C16" s="65" t="s">
        <v>86</v>
      </c>
      <c r="D16" s="54">
        <v>0</v>
      </c>
      <c r="E16" s="55">
        <v>0</v>
      </c>
      <c r="F16" s="55">
        <v>0</v>
      </c>
      <c r="G16" s="55">
        <v>-129987</v>
      </c>
      <c r="H16" s="56">
        <v>0</v>
      </c>
      <c r="I16" s="57">
        <v>-129987</v>
      </c>
    </row>
    <row r="17" spans="3:9" x14ac:dyDescent="0.25">
      <c r="C17" s="65" t="s">
        <v>90</v>
      </c>
      <c r="D17" s="54">
        <v>-81705</v>
      </c>
      <c r="E17" s="55">
        <v>0</v>
      </c>
      <c r="F17" s="55">
        <v>0</v>
      </c>
      <c r="G17" s="55">
        <v>81871</v>
      </c>
      <c r="H17" s="56">
        <v>0</v>
      </c>
      <c r="I17" s="57">
        <v>166</v>
      </c>
    </row>
    <row r="18" spans="3:9" x14ac:dyDescent="0.25">
      <c r="C18" s="53" t="s">
        <v>91</v>
      </c>
      <c r="D18" s="54">
        <v>0</v>
      </c>
      <c r="E18" s="55">
        <v>0</v>
      </c>
      <c r="F18" s="55">
        <v>0</v>
      </c>
      <c r="G18" s="55">
        <v>-155694</v>
      </c>
      <c r="H18" s="56">
        <v>0</v>
      </c>
      <c r="I18" s="57">
        <v>-155694</v>
      </c>
    </row>
    <row r="19" spans="3:9" x14ac:dyDescent="0.25">
      <c r="C19" s="53" t="s">
        <v>92</v>
      </c>
      <c r="D19" s="54">
        <v>0</v>
      </c>
      <c r="E19" s="55">
        <v>0</v>
      </c>
      <c r="F19" s="55">
        <v>0</v>
      </c>
      <c r="G19" s="55">
        <v>-52518</v>
      </c>
      <c r="H19" s="56"/>
      <c r="I19" s="57">
        <v>-52518</v>
      </c>
    </row>
    <row r="20" spans="3:9" x14ac:dyDescent="0.25">
      <c r="C20" s="58" t="s">
        <v>93</v>
      </c>
      <c r="D20" s="59">
        <v>2821931</v>
      </c>
      <c r="E20" s="59">
        <v>110409</v>
      </c>
      <c r="F20" s="59">
        <v>32953</v>
      </c>
      <c r="G20" s="59">
        <v>132868.03894999996</v>
      </c>
      <c r="H20" s="59">
        <v>70166</v>
      </c>
      <c r="I20" s="60">
        <v>3168327.03895</v>
      </c>
    </row>
    <row r="21" spans="3:9" x14ac:dyDescent="0.25">
      <c r="C21" s="69" t="s">
        <v>30</v>
      </c>
      <c r="D21" s="70"/>
      <c r="E21" s="70"/>
      <c r="F21" s="70"/>
      <c r="G21" s="70"/>
      <c r="H21" s="70"/>
      <c r="I21" s="70"/>
    </row>
  </sheetData>
  <mergeCells count="7">
    <mergeCell ref="I3:I4"/>
    <mergeCell ref="F4:F5"/>
    <mergeCell ref="C3:C4"/>
    <mergeCell ref="D3:D4"/>
    <mergeCell ref="E3:F3"/>
    <mergeCell ref="G3:G4"/>
    <mergeCell ref="H3:H4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6:E49"/>
  <sheetViews>
    <sheetView showGridLines="0" topLeftCell="A24" workbookViewId="0">
      <selection activeCell="E48" sqref="E48"/>
    </sheetView>
  </sheetViews>
  <sheetFormatPr defaultRowHeight="15" x14ac:dyDescent="0.25"/>
  <cols>
    <col min="3" max="3" width="78.5703125" bestFit="1" customWidth="1"/>
    <col min="4" max="5" width="10.85546875" bestFit="1" customWidth="1"/>
  </cols>
  <sheetData>
    <row r="6" spans="3:5" x14ac:dyDescent="0.25">
      <c r="C6" s="73" t="s">
        <v>94</v>
      </c>
      <c r="D6" s="74" t="s">
        <v>34</v>
      </c>
      <c r="E6" s="74" t="s">
        <v>35</v>
      </c>
    </row>
    <row r="7" spans="3:5" x14ac:dyDescent="0.25">
      <c r="C7" s="75" t="s">
        <v>95</v>
      </c>
      <c r="D7" s="76"/>
      <c r="E7" s="76"/>
    </row>
    <row r="8" spans="3:5" x14ac:dyDescent="0.25">
      <c r="C8" s="77" t="s">
        <v>51</v>
      </c>
      <c r="D8" s="78">
        <v>80583233.419999987</v>
      </c>
      <c r="E8" s="78">
        <v>69213404.479999989</v>
      </c>
    </row>
    <row r="9" spans="3:5" x14ac:dyDescent="0.25">
      <c r="C9" s="77" t="s">
        <v>96</v>
      </c>
      <c r="D9" s="78">
        <v>-51512854.5</v>
      </c>
      <c r="E9" s="78">
        <v>-17748012.049999997</v>
      </c>
    </row>
    <row r="10" spans="3:5" x14ac:dyDescent="0.25">
      <c r="C10" s="79" t="s">
        <v>97</v>
      </c>
      <c r="D10" s="80">
        <v>-52071374.769999996</v>
      </c>
      <c r="E10" s="80">
        <v>-20350821.219999999</v>
      </c>
    </row>
    <row r="11" spans="3:5" x14ac:dyDescent="0.25">
      <c r="C11" s="79" t="s">
        <v>98</v>
      </c>
      <c r="D11" s="80">
        <v>7140991.5</v>
      </c>
      <c r="E11" s="80">
        <v>5541358.1699999999</v>
      </c>
    </row>
    <row r="12" spans="3:5" x14ac:dyDescent="0.25">
      <c r="C12" s="79" t="s">
        <v>99</v>
      </c>
      <c r="D12" s="80">
        <v>1348384.78</v>
      </c>
      <c r="E12" s="80">
        <v>1101686.05</v>
      </c>
    </row>
    <row r="13" spans="3:5" x14ac:dyDescent="0.25">
      <c r="C13" s="79" t="s">
        <v>100</v>
      </c>
      <c r="D13" s="80">
        <v>1660793.99</v>
      </c>
      <c r="E13" s="80">
        <v>654000</v>
      </c>
    </row>
    <row r="14" spans="3:5" x14ac:dyDescent="0.25">
      <c r="C14" s="79" t="s">
        <v>101</v>
      </c>
      <c r="D14" s="80">
        <v>-12093734.51</v>
      </c>
      <c r="E14" s="80">
        <v>-7141607.2699999996</v>
      </c>
    </row>
    <row r="15" spans="3:5" x14ac:dyDescent="0.25">
      <c r="C15" s="79" t="s">
        <v>41</v>
      </c>
      <c r="D15" s="80">
        <v>2544054.9799999995</v>
      </c>
      <c r="E15" s="80">
        <v>2689310.41</v>
      </c>
    </row>
    <row r="16" spans="3:5" x14ac:dyDescent="0.25">
      <c r="C16" s="79" t="s">
        <v>43</v>
      </c>
      <c r="D16" s="80">
        <v>-274927.81</v>
      </c>
      <c r="E16" s="80">
        <v>-247207.18</v>
      </c>
    </row>
    <row r="17" spans="3:5" x14ac:dyDescent="0.25">
      <c r="C17" s="79" t="s">
        <v>44</v>
      </c>
      <c r="D17" s="80">
        <v>412.8</v>
      </c>
      <c r="E17" s="80">
        <v>5268.99</v>
      </c>
    </row>
    <row r="18" spans="3:5" x14ac:dyDescent="0.25">
      <c r="C18" s="79" t="s">
        <v>102</v>
      </c>
      <c r="D18" s="80">
        <v>232544.54</v>
      </c>
      <c r="E18" s="80">
        <v>0</v>
      </c>
    </row>
    <row r="19" spans="3:5" x14ac:dyDescent="0.25">
      <c r="C19" s="77" t="s">
        <v>103</v>
      </c>
      <c r="D19" s="78">
        <v>29070378.919999987</v>
      </c>
      <c r="E19" s="78">
        <v>51465392.429999992</v>
      </c>
    </row>
    <row r="20" spans="3:5" x14ac:dyDescent="0.25">
      <c r="C20" s="77" t="s">
        <v>104</v>
      </c>
      <c r="D20" s="78">
        <v>-12036618.410000004</v>
      </c>
      <c r="E20" s="78">
        <v>-14988626.789999999</v>
      </c>
    </row>
    <row r="21" spans="3:5" x14ac:dyDescent="0.25">
      <c r="C21" s="79" t="s">
        <v>105</v>
      </c>
      <c r="D21" s="80">
        <v>7226.939999999986</v>
      </c>
      <c r="E21" s="80">
        <v>454272.50999999995</v>
      </c>
    </row>
    <row r="22" spans="3:5" x14ac:dyDescent="0.25">
      <c r="C22" s="79" t="s">
        <v>106</v>
      </c>
      <c r="D22" s="80">
        <v>-2773835.95</v>
      </c>
      <c r="E22" s="80">
        <v>-4049729.4599999995</v>
      </c>
    </row>
    <row r="23" spans="3:5" x14ac:dyDescent="0.25">
      <c r="C23" s="79" t="s">
        <v>107</v>
      </c>
      <c r="D23" s="80">
        <v>2471241.61</v>
      </c>
      <c r="E23" s="80">
        <v>3599.71</v>
      </c>
    </row>
    <row r="24" spans="3:5" x14ac:dyDescent="0.25">
      <c r="C24" s="79" t="s">
        <v>108</v>
      </c>
      <c r="D24" s="80">
        <v>0</v>
      </c>
      <c r="E24" s="80">
        <v>-3599.71</v>
      </c>
    </row>
    <row r="25" spans="3:5" x14ac:dyDescent="0.25">
      <c r="C25" s="79" t="s">
        <v>109</v>
      </c>
      <c r="D25" s="80">
        <v>-1751411.2799999998</v>
      </c>
      <c r="E25" s="80">
        <v>-2906474.6500000004</v>
      </c>
    </row>
    <row r="26" spans="3:5" x14ac:dyDescent="0.25">
      <c r="C26" s="79" t="s">
        <v>110</v>
      </c>
      <c r="D26" s="80">
        <v>-8329045.740000003</v>
      </c>
      <c r="E26" s="80">
        <v>-7832695.1900000004</v>
      </c>
    </row>
    <row r="27" spans="3:5" x14ac:dyDescent="0.25">
      <c r="C27" s="79" t="s">
        <v>111</v>
      </c>
      <c r="D27" s="80">
        <v>0</v>
      </c>
      <c r="E27" s="80">
        <v>0</v>
      </c>
    </row>
    <row r="28" spans="3:5" x14ac:dyDescent="0.25">
      <c r="C28" s="79" t="s">
        <v>112</v>
      </c>
      <c r="D28" s="80">
        <v>0</v>
      </c>
      <c r="E28" s="80">
        <v>0</v>
      </c>
    </row>
    <row r="29" spans="3:5" x14ac:dyDescent="0.25">
      <c r="C29" s="79" t="s">
        <v>113</v>
      </c>
      <c r="D29" s="80">
        <v>-1660793.99</v>
      </c>
      <c r="E29" s="80">
        <v>-654000</v>
      </c>
    </row>
    <row r="30" spans="3:5" x14ac:dyDescent="0.25">
      <c r="C30" s="79" t="s">
        <v>114</v>
      </c>
      <c r="D30" s="80">
        <v>0</v>
      </c>
      <c r="E30" s="80">
        <v>0</v>
      </c>
    </row>
    <row r="31" spans="3:5" x14ac:dyDescent="0.25">
      <c r="C31" s="79" t="s">
        <v>115</v>
      </c>
      <c r="D31" s="80">
        <v>0</v>
      </c>
      <c r="E31" s="80">
        <v>0</v>
      </c>
    </row>
    <row r="32" spans="3:5" x14ac:dyDescent="0.25">
      <c r="C32" s="77" t="s">
        <v>116</v>
      </c>
      <c r="D32" s="78">
        <v>21764466.34</v>
      </c>
      <c r="E32" s="78">
        <v>8701932.6000000015</v>
      </c>
    </row>
    <row r="33" spans="3:5" x14ac:dyDescent="0.25">
      <c r="C33" s="77" t="s">
        <v>117</v>
      </c>
      <c r="D33" s="78">
        <v>-6757750.6400000006</v>
      </c>
      <c r="E33" s="78">
        <v>-18871583.200000003</v>
      </c>
    </row>
    <row r="34" spans="3:5" x14ac:dyDescent="0.25">
      <c r="C34" s="77" t="s">
        <v>118</v>
      </c>
      <c r="D34" s="78">
        <v>-472465.48000000004</v>
      </c>
      <c r="E34" s="78">
        <v>-251015.21999999997</v>
      </c>
    </row>
    <row r="35" spans="3:5" x14ac:dyDescent="0.25">
      <c r="C35" s="75" t="s">
        <v>119</v>
      </c>
      <c r="D35" s="76">
        <v>31568010.729999978</v>
      </c>
      <c r="E35" s="76">
        <v>26056099.819999993</v>
      </c>
    </row>
    <row r="36" spans="3:5" x14ac:dyDescent="0.25">
      <c r="C36" s="75" t="s">
        <v>120</v>
      </c>
      <c r="D36" s="76"/>
      <c r="E36" s="76"/>
    </row>
    <row r="37" spans="3:5" x14ac:dyDescent="0.25">
      <c r="C37" s="77" t="s">
        <v>121</v>
      </c>
      <c r="D37" s="78">
        <v>-14236819.539999999</v>
      </c>
      <c r="E37" s="78">
        <v>-26377696.25</v>
      </c>
    </row>
    <row r="38" spans="3:5" x14ac:dyDescent="0.25">
      <c r="C38" s="77" t="s">
        <v>122</v>
      </c>
      <c r="D38" s="78">
        <v>0</v>
      </c>
      <c r="E38" s="78">
        <v>0</v>
      </c>
    </row>
    <row r="39" spans="3:5" x14ac:dyDescent="0.25">
      <c r="C39" s="77" t="s">
        <v>123</v>
      </c>
      <c r="D39" s="78">
        <v>0</v>
      </c>
      <c r="E39" s="78">
        <v>0</v>
      </c>
    </row>
    <row r="40" spans="3:5" x14ac:dyDescent="0.25">
      <c r="C40" s="75" t="s">
        <v>124</v>
      </c>
      <c r="D40" s="76">
        <v>-14236819.539999999</v>
      </c>
      <c r="E40" s="76">
        <v>-26377696.25</v>
      </c>
    </row>
    <row r="41" spans="3:5" x14ac:dyDescent="0.25">
      <c r="C41" s="75" t="s">
        <v>125</v>
      </c>
      <c r="D41" s="76"/>
      <c r="E41" s="76"/>
    </row>
    <row r="42" spans="3:5" x14ac:dyDescent="0.25">
      <c r="C42" s="77" t="s">
        <v>82</v>
      </c>
      <c r="D42" s="78">
        <v>0</v>
      </c>
      <c r="E42" s="78">
        <v>0</v>
      </c>
    </row>
    <row r="43" spans="3:5" x14ac:dyDescent="0.25">
      <c r="C43" s="77" t="s">
        <v>126</v>
      </c>
      <c r="D43" s="78">
        <v>-11217105.869999999</v>
      </c>
      <c r="E43" s="78">
        <v>0</v>
      </c>
    </row>
    <row r="44" spans="3:5" x14ac:dyDescent="0.25">
      <c r="C44" s="75" t="s">
        <v>127</v>
      </c>
      <c r="D44" s="76">
        <v>-11217105.869999999</v>
      </c>
      <c r="E44" s="76">
        <v>0</v>
      </c>
    </row>
    <row r="45" spans="3:5" x14ac:dyDescent="0.25">
      <c r="C45" s="81"/>
      <c r="D45" s="82"/>
      <c r="E45" s="82"/>
    </row>
    <row r="46" spans="3:5" x14ac:dyDescent="0.25">
      <c r="C46" s="75" t="s">
        <v>128</v>
      </c>
      <c r="D46" s="76">
        <v>6114085.3199999798</v>
      </c>
      <c r="E46" s="76">
        <v>-321596.43000000715</v>
      </c>
    </row>
    <row r="47" spans="3:5" x14ac:dyDescent="0.25">
      <c r="C47" s="75" t="s">
        <v>129</v>
      </c>
      <c r="D47" s="76">
        <v>902149611.98999977</v>
      </c>
      <c r="E47" s="76">
        <v>904528593.24999988</v>
      </c>
    </row>
    <row r="48" spans="3:5" x14ac:dyDescent="0.25">
      <c r="C48" s="75" t="s">
        <v>130</v>
      </c>
      <c r="D48" s="76">
        <v>908263697.3099997</v>
      </c>
      <c r="E48" s="76">
        <v>904206996.81999993</v>
      </c>
    </row>
    <row r="49" spans="3:5" x14ac:dyDescent="0.25">
      <c r="C49" s="69" t="s">
        <v>30</v>
      </c>
      <c r="D49" s="83"/>
      <c r="E49" s="83"/>
    </row>
  </sheetData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6:E28"/>
  <sheetViews>
    <sheetView showGridLines="0" tabSelected="1" topLeftCell="A2" workbookViewId="0">
      <selection activeCell="E29" sqref="E29"/>
    </sheetView>
  </sheetViews>
  <sheetFormatPr defaultRowHeight="15" x14ac:dyDescent="0.25"/>
  <cols>
    <col min="3" max="3" width="78.5703125" bestFit="1" customWidth="1"/>
    <col min="4" max="4" width="8.28515625" bestFit="1" customWidth="1"/>
    <col min="5" max="5" width="12.85546875" bestFit="1" customWidth="1"/>
  </cols>
  <sheetData>
    <row r="6" spans="3:5" x14ac:dyDescent="0.25">
      <c r="C6" s="73" t="s">
        <v>131</v>
      </c>
      <c r="D6" s="74" t="s">
        <v>34</v>
      </c>
      <c r="E6" s="74" t="s">
        <v>35</v>
      </c>
    </row>
    <row r="7" spans="3:5" x14ac:dyDescent="0.25">
      <c r="C7" s="84" t="s">
        <v>132</v>
      </c>
      <c r="D7" s="85">
        <f>D9+D10+D8</f>
        <v>13030.835279999999</v>
      </c>
      <c r="E7" s="85">
        <f>E9+E10+E8</f>
        <v>12016.48136</v>
      </c>
    </row>
    <row r="8" spans="3:5" x14ac:dyDescent="0.25">
      <c r="C8" s="86" t="s">
        <v>133</v>
      </c>
      <c r="D8" s="87">
        <f>10312830.78/1000</f>
        <v>10312.83078</v>
      </c>
      <c r="E8" s="87">
        <f>10312830.78/1000</f>
        <v>10312.83078</v>
      </c>
    </row>
    <row r="9" spans="3:5" x14ac:dyDescent="0.25">
      <c r="C9" s="88" t="s">
        <v>134</v>
      </c>
      <c r="D9" s="89">
        <f>((23768.9+52017+58221.94+17956.26+1660793.99+99116.34+140411.45+491.54+803891.27+186.78+412.8)-(37183.11+102080.66))/1000</f>
        <v>2718.0045</v>
      </c>
      <c r="E9" s="89">
        <f>((11707.59+51217.5+39524.3+16580.84+654000+165.21+79513.77+80935.18+5268.99+792146.93)-(27409.73))/1000</f>
        <v>1703.65058</v>
      </c>
    </row>
    <row r="10" spans="3:5" x14ac:dyDescent="0.25">
      <c r="C10" s="88" t="s">
        <v>135</v>
      </c>
      <c r="D10" s="89">
        <v>0</v>
      </c>
      <c r="E10" s="89">
        <v>0</v>
      </c>
    </row>
    <row r="11" spans="3:5" x14ac:dyDescent="0.25">
      <c r="C11" s="84" t="s">
        <v>136</v>
      </c>
      <c r="D11" s="90">
        <f>-D7</f>
        <v>-13030.835279999999</v>
      </c>
      <c r="E11" s="90">
        <f>-E7</f>
        <v>-12016.48136</v>
      </c>
    </row>
    <row r="12" spans="3:5" x14ac:dyDescent="0.25">
      <c r="C12" s="84" t="s">
        <v>137</v>
      </c>
      <c r="D12" s="85">
        <f>D13+D14</f>
        <v>103825.07279000001</v>
      </c>
      <c r="E12" s="85">
        <f>E13+E14</f>
        <v>89588.079160000023</v>
      </c>
    </row>
    <row r="13" spans="3:5" x14ac:dyDescent="0.25">
      <c r="C13" s="88" t="s">
        <v>138</v>
      </c>
      <c r="D13" s="89">
        <f>(41305203.2+135664.04)/1000</f>
        <v>41440.86724</v>
      </c>
      <c r="E13" s="89">
        <f>(6666558.29+52038071.42+219797.45)/1000</f>
        <v>58924.427160000007</v>
      </c>
    </row>
    <row r="14" spans="3:5" x14ac:dyDescent="0.25">
      <c r="C14" s="86" t="s">
        <v>139</v>
      </c>
      <c r="D14" s="89">
        <f>((105321008.82+48179.62)-(53297813.67-10312830.78))/1000</f>
        <v>62384.205549999999</v>
      </c>
      <c r="E14" s="89">
        <f>((71598148.76+195445.68)-(51442773.22-10312830.78))/1000</f>
        <v>30663.652000000016</v>
      </c>
    </row>
    <row r="15" spans="3:5" x14ac:dyDescent="0.25">
      <c r="C15" s="84" t="s">
        <v>140</v>
      </c>
      <c r="D15" s="90">
        <f>D12+D11</f>
        <v>90794.237510000006</v>
      </c>
      <c r="E15" s="90">
        <f>E12+E11</f>
        <v>77571.597800000018</v>
      </c>
    </row>
    <row r="16" spans="3:5" x14ac:dyDescent="0.25">
      <c r="C16" s="84" t="s">
        <v>141</v>
      </c>
      <c r="D16" s="90">
        <f>D17+D21+D24+D25+D26+D27</f>
        <v>90794.237510000006</v>
      </c>
      <c r="E16" s="90">
        <f>E17+E21+E24+E25+E26+E27</f>
        <v>77571.597800000003</v>
      </c>
    </row>
    <row r="17" spans="3:5" x14ac:dyDescent="0.25">
      <c r="C17" s="88" t="s">
        <v>142</v>
      </c>
      <c r="D17" s="89">
        <f>D18+D19+D20</f>
        <v>7693.5032700000002</v>
      </c>
      <c r="E17" s="89">
        <f>E18+E19+E20</f>
        <v>5541.3581700000004</v>
      </c>
    </row>
    <row r="18" spans="3:5" x14ac:dyDescent="0.25">
      <c r="C18" s="91" t="s">
        <v>143</v>
      </c>
      <c r="D18" s="89">
        <f>(607022.76+1317395.78+3215789.99)/1000</f>
        <v>5140.2085299999999</v>
      </c>
      <c r="E18" s="89">
        <f>(296858.55+991352.42+2401341.39)/1000</f>
        <v>3689.5523600000001</v>
      </c>
    </row>
    <row r="19" spans="3:5" x14ac:dyDescent="0.25">
      <c r="C19" s="91" t="s">
        <v>144</v>
      </c>
      <c r="D19" s="89">
        <f>2000782.97/1000</f>
        <v>2000.78297</v>
      </c>
      <c r="E19" s="89">
        <f>1851805.81/1000</f>
        <v>1851.8058100000001</v>
      </c>
    </row>
    <row r="20" spans="3:5" x14ac:dyDescent="0.25">
      <c r="C20" s="91" t="s">
        <v>145</v>
      </c>
      <c r="D20" s="92">
        <f>552511.77/1000</f>
        <v>552.51177000000007</v>
      </c>
      <c r="E20" s="92">
        <v>0</v>
      </c>
    </row>
    <row r="21" spans="3:5" x14ac:dyDescent="0.25">
      <c r="C21" s="88" t="s">
        <v>146</v>
      </c>
      <c r="D21" s="89">
        <f>D22+D23</f>
        <v>12408.295190000001</v>
      </c>
      <c r="E21" s="89">
        <f>E22+E23</f>
        <v>17897.598880000001</v>
      </c>
    </row>
    <row r="22" spans="3:5" x14ac:dyDescent="0.25">
      <c r="C22" s="91" t="s">
        <v>147</v>
      </c>
      <c r="D22" s="89">
        <f>9864240.21/1000</f>
        <v>9864.2402100000018</v>
      </c>
      <c r="E22" s="89">
        <f>15208288.47/1000</f>
        <v>15208.288470000001</v>
      </c>
    </row>
    <row r="23" spans="3:5" x14ac:dyDescent="0.25">
      <c r="C23" s="91" t="s">
        <v>148</v>
      </c>
      <c r="D23" s="89">
        <f>(1179034.3+191793.02+1173227.66)/1000</f>
        <v>2544.0549799999999</v>
      </c>
      <c r="E23" s="89">
        <f>(2302573.94+386736.47)/1000</f>
        <v>2689.31041</v>
      </c>
    </row>
    <row r="24" spans="3:5" x14ac:dyDescent="0.25">
      <c r="C24" s="91" t="s">
        <v>149</v>
      </c>
      <c r="D24" s="89">
        <f>232544.54/1000</f>
        <v>232.54454000000001</v>
      </c>
      <c r="E24" s="92">
        <v>0</v>
      </c>
    </row>
    <row r="25" spans="3:5" x14ac:dyDescent="0.25">
      <c r="C25" s="88" t="s">
        <v>150</v>
      </c>
      <c r="D25" s="89">
        <f>293413.07/1000</f>
        <v>293.41307</v>
      </c>
      <c r="E25" s="89">
        <f>127524.74/1000</f>
        <v>127.52474000000001</v>
      </c>
    </row>
    <row r="26" spans="3:5" x14ac:dyDescent="0.25">
      <c r="C26" s="88" t="s">
        <v>151</v>
      </c>
      <c r="D26" s="92">
        <v>0</v>
      </c>
      <c r="E26" s="92">
        <v>0</v>
      </c>
    </row>
    <row r="27" spans="3:5" x14ac:dyDescent="0.25">
      <c r="C27" s="88" t="s">
        <v>152</v>
      </c>
      <c r="D27" s="89">
        <f>70166481.44/1000</f>
        <v>70166.481440000003</v>
      </c>
      <c r="E27" s="89">
        <f>(130745431.33-76740315.32)/1000</f>
        <v>54005.116010000005</v>
      </c>
    </row>
    <row r="28" spans="3:5" x14ac:dyDescent="0.25">
      <c r="C28" s="72" t="s">
        <v>30</v>
      </c>
      <c r="D28" s="71"/>
      <c r="E28" s="71"/>
    </row>
  </sheetData>
  <pageMargins left="0.511811024" right="0.511811024" top="0.78740157499999996" bottom="0.78740157499999996" header="0.31496062000000002" footer="0.3149606200000000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wnload" ma:contentTypeID="0x010100CF76F4B785416546AF6C2D86C3CC016B005D01BA318CA0B74D97E7A6AFBDE9293C" ma:contentTypeVersion="13" ma:contentTypeDescription="Crie um novo documento." ma:contentTypeScope="" ma:versionID="8939fa1fb02cef1a8570ba579b685940">
  <xsd:schema xmlns:xsd="http://www.w3.org/2001/XMLSchema" xmlns:xs="http://www.w3.org/2001/XMLSchema" xmlns:p="http://schemas.microsoft.com/office/2006/metadata/properties" xmlns:ns1="http://schemas.microsoft.com/sharepoint/v3" xmlns:ns2="24003ef3-82b1-4b90-adc4-89fb7d24a536" targetNamespace="http://schemas.microsoft.com/office/2006/metadata/properties" ma:root="true" ma:fieldsID="6b2068332cecb1887faa78ba3f10ed3b" ns1:_="" ns2:_="">
    <xsd:import namespace="http://schemas.microsoft.com/sharepoint/v3"/>
    <xsd:import namespace="24003ef3-82b1-4b90-adc4-89fb7d24a536"/>
    <xsd:element name="properties">
      <xsd:complexType>
        <xsd:sequence>
          <xsd:element name="documentManagement">
            <xsd:complexType>
              <xsd:all>
                <xsd:element ref="ns2:Categoria"/>
                <xsd:element ref="ns2:Descricao"/>
                <xsd:element ref="ns2:Downloads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1" nillable="true" ma:displayName="Agendamento de Data de Início" ma:description="Data de Início de Agendamento é uma coluna de site criada pelo recurso de Publicação. Ela é usada para especificar a data e hora em que essa página aparecerá pela primeira vez aos visitantes do site." ma:internalName="PublishingStartDate">
      <xsd:simpleType>
        <xsd:restriction base="dms:Unknown"/>
      </xsd:simpleType>
    </xsd:element>
    <xsd:element name="PublishingExpirationDate" ma:index="12" nillable="true" ma:displayName="Agendamento de Data de Término" ma:description="Data Final de Agendamento é uma coluna de site criada pelo recurso de Publicação. Ela é usada para especificar a data e a hora em que essa página não será mais exibida aos visitantes do site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003ef3-82b1-4b90-adc4-89fb7d24a536" elementFormDefault="qualified">
    <xsd:import namespace="http://schemas.microsoft.com/office/2006/documentManagement/types"/>
    <xsd:import namespace="http://schemas.microsoft.com/office/infopath/2007/PartnerControls"/>
    <xsd:element name="Categoria" ma:index="8" ma:displayName="Categoria" ma:list="{692a63df-61b5-4a17-91cd-d22b9839cef0}" ma:internalName="Categoria" ma:readOnly="false" ma:showField="Title" ma:web="f925b333-ea9c-4466-8593-d610121db799">
      <xsd:simpleType>
        <xsd:restriction base="dms:Lookup"/>
      </xsd:simpleType>
    </xsd:element>
    <xsd:element name="Descricao" ma:index="9" ma:displayName="Descricao" ma:internalName="Descricao" ma:readOnly="false">
      <xsd:simpleType>
        <xsd:restriction base="dms:Note">
          <xsd:maxLength value="255"/>
        </xsd:restriction>
      </xsd:simpleType>
    </xsd:element>
    <xsd:element name="Downloads" ma:index="10" nillable="true" ma:displayName="Downloads" ma:hidden="true" ma:internalName="Downloads" ma:readOnly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Categoria xmlns="24003ef3-82b1-4b90-adc4-89fb7d24a536">11</Categoria>
    <PublishingStartDate xmlns="http://schemas.microsoft.com/sharepoint/v3" xsi:nil="true"/>
    <Descricao xmlns="24003ef3-82b1-4b90-adc4-89fb7d24a536">Demonstracoes_Contabeis_CAIXAPAR_2T18_30JUN2018_Editavel</Descricao>
    <Downloads xmlns="24003ef3-82b1-4b90-adc4-89fb7d24a536">52</Downloads>
  </documentManagement>
</p:properties>
</file>

<file path=customXml/itemProps1.xml><?xml version="1.0" encoding="utf-8"?>
<ds:datastoreItem xmlns:ds="http://schemas.openxmlformats.org/officeDocument/2006/customXml" ds:itemID="{A85BF772-70C3-4E08-92FE-6FF55C6472F4}"/>
</file>

<file path=customXml/itemProps2.xml><?xml version="1.0" encoding="utf-8"?>
<ds:datastoreItem xmlns:ds="http://schemas.openxmlformats.org/officeDocument/2006/customXml" ds:itemID="{8271D598-542B-4999-BF8F-0DBA091FA9D5}"/>
</file>

<file path=customXml/itemProps3.xml><?xml version="1.0" encoding="utf-8"?>
<ds:datastoreItem xmlns:ds="http://schemas.openxmlformats.org/officeDocument/2006/customXml" ds:itemID="{025CD3E5-1A84-4E26-A973-E11A162D543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BP</vt:lpstr>
      <vt:lpstr>DRE</vt:lpstr>
      <vt:lpstr>DRA</vt:lpstr>
      <vt:lpstr>DMPL</vt:lpstr>
      <vt:lpstr>DFC</vt:lpstr>
      <vt:lpstr>DVA</vt:lpstr>
    </vt:vector>
  </TitlesOfParts>
  <Company>Caixa Economica Federal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Demonstrações_Contabeis_CAIXAPAR_2T18_30JUN2018_Editavel</dc:title>
  <dc:creator>Leopoldo Freire Martins</dc:creator>
  <cp:lastModifiedBy>Francisco Vergilio Codonho Netto</cp:lastModifiedBy>
  <dcterms:created xsi:type="dcterms:W3CDTF">2018-10-17T18:28:22Z</dcterms:created>
  <dcterms:modified xsi:type="dcterms:W3CDTF">2018-10-17T22:29:48Z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0x010100CF76F4B785416546AF6C2D86C3CC016B005D01BA318CA0B74D97E7A6AFBDE9293C</vt:lpwstr>
  </property>
</Properties>
</file>