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c088604\Desktop\"/>
    </mc:Choice>
  </mc:AlternateContent>
  <xr:revisionPtr revIDLastSave="0" documentId="13_ncr:1_{F002BD0A-737C-45CE-B62D-4F63EB978C1E}" xr6:coauthVersionLast="44" xr6:coauthVersionMax="44" xr10:uidLastSave="{00000000-0000-0000-0000-000000000000}"/>
  <bookViews>
    <workbookView xWindow="-120" yWindow="-120" windowWidth="24240" windowHeight="13140" tabRatio="881" firstSheet="8" activeTab="8" xr2:uid="{00000000-000D-0000-FFFF-FFFF00000000}"/>
  </bookViews>
  <sheets>
    <sheet name="Balancete 2014" sheetId="40" state="hidden" r:id="rId1"/>
    <sheet name="Bal 2015 alt pl" sheetId="49" state="hidden" r:id="rId2"/>
    <sheet name="1 sem.15" sheetId="46" state="hidden" r:id="rId3"/>
    <sheet name="Balancete 2015" sheetId="15" state="hidden" r:id="rId4"/>
    <sheet name="Balancete 2016" sheetId="53" state="hidden" r:id="rId5"/>
    <sheet name="Balancete 2017" sheetId="58" state="hidden" r:id="rId6"/>
    <sheet name="Especificação - Patrimoniais " sheetId="35" state="hidden" r:id="rId7"/>
    <sheet name="Especificação - Resultado" sheetId="36" state="hidden" r:id="rId8"/>
    <sheet name="BP" sheetId="1" r:id="rId9"/>
    <sheet name="DRE" sheetId="2" r:id="rId10"/>
    <sheet name="DRA" sheetId="3" r:id="rId11"/>
    <sheet name="N2.1 cisão" sheetId="50" state="hidden" r:id="rId12"/>
    <sheet name="DMPL" sheetId="86" r:id="rId13"/>
    <sheet name="DFC" sheetId="45" r:id="rId14"/>
    <sheet name="DVA" sheetId="63" r:id="rId15"/>
    <sheet name="N10 " sheetId="24" state="hidden" r:id="rId16"/>
    <sheet name="N10 (e)" sheetId="51" state="hidden" r:id="rId17"/>
    <sheet name="N15 (d2)" sheetId="30" state="hidden" r:id="rId18"/>
    <sheet name="Outras desp adms" sheetId="27" state="hidden" r:id="rId19"/>
  </sheets>
  <externalReferences>
    <externalReference r:id="rId20"/>
  </externalReferences>
  <definedNames>
    <definedName name="_xlnm._FilterDatabase" localSheetId="12" hidden="1">DMPL!$A$2:$U$39</definedName>
    <definedName name="_xlnm._FilterDatabase" localSheetId="14" hidden="1">DVA!$A$3:$D$42</definedName>
    <definedName name="_xlnm._FilterDatabase" localSheetId="6" hidden="1">'Especificação - Patrimoniais '!$A$1:$M$191</definedName>
    <definedName name="_xlnm._FilterDatabase" localSheetId="7" hidden="1">'Especificação - Resultado'!$A$1:$Q$189</definedName>
    <definedName name="COD_SINAF" localSheetId="12">[1]Aux!$B$38:$B$69</definedName>
    <definedName name="COD_SINAF">#REF!</definedName>
    <definedName name="DF7436SR644_GECTCFGTS001_CXPAR_DISP" localSheetId="13" hidden="1">DFC!#REF!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9" i="86" l="1"/>
  <c r="M39" i="86"/>
  <c r="L39" i="86"/>
  <c r="K39" i="86"/>
  <c r="J39" i="86"/>
  <c r="I39" i="86"/>
  <c r="H39" i="86"/>
  <c r="H18" i="63" l="1"/>
  <c r="D6" i="51" l="1"/>
  <c r="D3" i="51"/>
  <c r="D11" i="51" l="1"/>
  <c r="D20" i="24"/>
  <c r="D14" i="24"/>
  <c r="D16" i="24" s="1"/>
  <c r="I174" i="36" l="1"/>
  <c r="I175" i="36"/>
  <c r="I176" i="36"/>
  <c r="I177" i="36"/>
  <c r="I178" i="36"/>
  <c r="I179" i="36"/>
  <c r="I180" i="36"/>
  <c r="I3" i="36"/>
  <c r="I4" i="36"/>
  <c r="I5" i="36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I127" i="36"/>
  <c r="I128" i="36"/>
  <c r="I129" i="36"/>
  <c r="I130" i="36"/>
  <c r="I131" i="36"/>
  <c r="I132" i="36"/>
  <c r="I133" i="36"/>
  <c r="I134" i="36"/>
  <c r="I135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8" i="36"/>
  <c r="I149" i="36"/>
  <c r="I150" i="36"/>
  <c r="I151" i="36"/>
  <c r="I152" i="36"/>
  <c r="I153" i="36"/>
  <c r="I154" i="36"/>
  <c r="I155" i="36"/>
  <c r="I156" i="36"/>
  <c r="I157" i="36"/>
  <c r="I158" i="36"/>
  <c r="I159" i="36"/>
  <c r="I160" i="36"/>
  <c r="I161" i="36"/>
  <c r="I162" i="36"/>
  <c r="I163" i="36"/>
  <c r="I164" i="36"/>
  <c r="I165" i="36"/>
  <c r="I166" i="36"/>
  <c r="I167" i="36"/>
  <c r="I168" i="36"/>
  <c r="I169" i="36"/>
  <c r="I170" i="36"/>
  <c r="I171" i="36"/>
  <c r="I172" i="36"/>
  <c r="I173" i="36"/>
  <c r="I181" i="36"/>
  <c r="I182" i="36"/>
  <c r="I183" i="36"/>
  <c r="I184" i="36"/>
  <c r="I185" i="36"/>
  <c r="I186" i="36"/>
  <c r="I187" i="36"/>
  <c r="I188" i="36"/>
  <c r="I189" i="36"/>
  <c r="I2" i="36"/>
  <c r="H6" i="35"/>
  <c r="H7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65" i="35"/>
  <c r="H66" i="35"/>
  <c r="H67" i="35"/>
  <c r="H68" i="35"/>
  <c r="H69" i="35"/>
  <c r="H70" i="35"/>
  <c r="H71" i="35"/>
  <c r="H72" i="35"/>
  <c r="H73" i="35"/>
  <c r="H74" i="35"/>
  <c r="H75" i="35"/>
  <c r="H76" i="35"/>
  <c r="H77" i="35"/>
  <c r="H78" i="35"/>
  <c r="H79" i="35"/>
  <c r="H80" i="35"/>
  <c r="H81" i="35"/>
  <c r="H82" i="35"/>
  <c r="H83" i="35"/>
  <c r="H84" i="35"/>
  <c r="H85" i="35"/>
  <c r="H86" i="35"/>
  <c r="H87" i="35"/>
  <c r="H88" i="35"/>
  <c r="H89" i="35"/>
  <c r="H90" i="35"/>
  <c r="H91" i="35"/>
  <c r="H92" i="35"/>
  <c r="H93" i="35"/>
  <c r="H94" i="35"/>
  <c r="H95" i="35"/>
  <c r="H96" i="35"/>
  <c r="H97" i="35"/>
  <c r="H98" i="35"/>
  <c r="H99" i="35"/>
  <c r="H100" i="35"/>
  <c r="H101" i="35"/>
  <c r="H102" i="35"/>
  <c r="H103" i="35"/>
  <c r="H104" i="35"/>
  <c r="H105" i="35"/>
  <c r="H106" i="35"/>
  <c r="H107" i="35"/>
  <c r="H108" i="35"/>
  <c r="H109" i="35"/>
  <c r="H110" i="35"/>
  <c r="H111" i="35"/>
  <c r="H112" i="35"/>
  <c r="H113" i="35"/>
  <c r="H114" i="35"/>
  <c r="H115" i="35"/>
  <c r="H116" i="35"/>
  <c r="H117" i="35"/>
  <c r="H118" i="35"/>
  <c r="H119" i="35"/>
  <c r="H120" i="35"/>
  <c r="H121" i="35"/>
  <c r="H122" i="35"/>
  <c r="H123" i="35"/>
  <c r="H124" i="35"/>
  <c r="H125" i="35"/>
  <c r="H126" i="35"/>
  <c r="H127" i="35"/>
  <c r="H128" i="35"/>
  <c r="H129" i="35"/>
  <c r="H130" i="35"/>
  <c r="H131" i="35"/>
  <c r="H132" i="35"/>
  <c r="H133" i="35"/>
  <c r="H134" i="35"/>
  <c r="H135" i="35"/>
  <c r="H136" i="35"/>
  <c r="H137" i="35"/>
  <c r="H138" i="35"/>
  <c r="H139" i="35"/>
  <c r="H140" i="35"/>
  <c r="H141" i="35"/>
  <c r="H142" i="35"/>
  <c r="H143" i="35"/>
  <c r="H144" i="35"/>
  <c r="H145" i="35"/>
  <c r="H146" i="35"/>
  <c r="H147" i="35"/>
  <c r="H148" i="35"/>
  <c r="H149" i="35"/>
  <c r="H150" i="35"/>
  <c r="H151" i="35"/>
  <c r="H152" i="35"/>
  <c r="H153" i="35"/>
  <c r="H154" i="35"/>
  <c r="H155" i="35"/>
  <c r="H156" i="35"/>
  <c r="H157" i="35"/>
  <c r="H158" i="35"/>
  <c r="H159" i="35"/>
  <c r="H160" i="35"/>
  <c r="H161" i="35"/>
  <c r="H162" i="35"/>
  <c r="H163" i="35"/>
  <c r="H164" i="35"/>
  <c r="H165" i="35"/>
  <c r="H166" i="35"/>
  <c r="H167" i="35"/>
  <c r="H168" i="35"/>
  <c r="H169" i="35"/>
  <c r="H170" i="35"/>
  <c r="H171" i="35"/>
  <c r="H172" i="35"/>
  <c r="H173" i="35"/>
  <c r="H174" i="35"/>
  <c r="H175" i="35"/>
  <c r="H176" i="35"/>
  <c r="H177" i="35"/>
  <c r="H178" i="35"/>
  <c r="H179" i="35"/>
  <c r="H180" i="35"/>
  <c r="H181" i="35"/>
  <c r="H182" i="35"/>
  <c r="H183" i="35"/>
  <c r="H184" i="35"/>
  <c r="H185" i="35"/>
  <c r="H186" i="35"/>
  <c r="H187" i="35"/>
  <c r="H188" i="35"/>
  <c r="H189" i="35"/>
  <c r="H190" i="35"/>
  <c r="H191" i="35"/>
  <c r="H3" i="35"/>
  <c r="H4" i="35"/>
  <c r="H5" i="35"/>
  <c r="H2" i="35"/>
  <c r="D2" i="35"/>
  <c r="M270" i="46" l="1"/>
  <c r="D3" i="24" l="1"/>
  <c r="D5" i="24" s="1"/>
  <c r="D9" i="24" s="1"/>
  <c r="H274" i="46"/>
  <c r="H273" i="46"/>
  <c r="I273" i="46" s="1"/>
  <c r="H272" i="46"/>
  <c r="I272" i="46" s="1"/>
  <c r="H271" i="46"/>
  <c r="I271" i="46" s="1"/>
  <c r="G290" i="49"/>
  <c r="L273" i="49" l="1"/>
  <c r="L272" i="49"/>
  <c r="G301" i="49"/>
  <c r="G291" i="49"/>
  <c r="G293" i="49" s="1"/>
  <c r="G297" i="49"/>
  <c r="G298" i="49" s="1"/>
  <c r="O290" i="49" l="1"/>
  <c r="F291" i="46"/>
  <c r="H299" i="46" s="1"/>
  <c r="F287" i="49"/>
  <c r="G291" i="46" l="1"/>
  <c r="F9" i="50"/>
  <c r="E8" i="24"/>
  <c r="K9" i="15" l="1"/>
  <c r="D254" i="15" l="1"/>
  <c r="D253" i="15"/>
  <c r="D252" i="15"/>
  <c r="F22" i="50" l="1"/>
  <c r="F15" i="50" l="1"/>
  <c r="G9" i="50"/>
  <c r="I8" i="50"/>
  <c r="F237" i="15" l="1"/>
  <c r="F238" i="15" s="1"/>
  <c r="F240" i="15" s="1"/>
  <c r="E9" i="15" l="1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F205" i="15" s="1"/>
  <c r="E206" i="15"/>
  <c r="F206" i="15" s="1"/>
  <c r="E207" i="15"/>
  <c r="F207" i="15" s="1"/>
  <c r="E208" i="15"/>
  <c r="F208" i="15" s="1"/>
  <c r="E209" i="15"/>
  <c r="F209" i="15" s="1"/>
  <c r="E210" i="15"/>
  <c r="F210" i="15" s="1"/>
  <c r="E211" i="15"/>
  <c r="F211" i="15" s="1"/>
  <c r="E212" i="15"/>
  <c r="F212" i="15" s="1"/>
  <c r="E213" i="15"/>
  <c r="F213" i="15" s="1"/>
  <c r="E214" i="15"/>
  <c r="F214" i="15" s="1"/>
  <c r="E215" i="15"/>
  <c r="F215" i="15" s="1"/>
  <c r="E216" i="15"/>
  <c r="F216" i="15" s="1"/>
  <c r="E217" i="15"/>
  <c r="F217" i="15" s="1"/>
  <c r="E218" i="15"/>
  <c r="F218" i="15" s="1"/>
  <c r="E219" i="15"/>
  <c r="F219" i="15" s="1"/>
  <c r="E220" i="15"/>
  <c r="F220" i="15" s="1"/>
  <c r="E221" i="15"/>
  <c r="E222" i="15"/>
  <c r="E223" i="15"/>
  <c r="E224" i="15"/>
  <c r="E225" i="15"/>
  <c r="F225" i="15" s="1"/>
  <c r="E226" i="15"/>
  <c r="F226" i="15" s="1"/>
  <c r="E227" i="15"/>
  <c r="F227" i="15" s="1"/>
  <c r="E228" i="15"/>
  <c r="F228" i="15" s="1"/>
  <c r="E229" i="15"/>
  <c r="F229" i="15" s="1"/>
  <c r="E230" i="15"/>
  <c r="F230" i="15" s="1"/>
  <c r="E231" i="15"/>
  <c r="F231" i="15" s="1"/>
  <c r="E232" i="15"/>
  <c r="F232" i="15" s="1"/>
  <c r="E233" i="15"/>
  <c r="F233" i="15" s="1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F255" i="15" s="1"/>
  <c r="E256" i="15"/>
  <c r="F256" i="15" s="1"/>
  <c r="E257" i="15"/>
  <c r="F257" i="15" s="1"/>
  <c r="E258" i="15"/>
  <c r="F258" i="15" s="1"/>
  <c r="E259" i="15"/>
  <c r="F259" i="15" s="1"/>
  <c r="E260" i="15"/>
  <c r="F260" i="15" s="1"/>
  <c r="E261" i="15"/>
  <c r="F261" i="15" s="1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G205" i="15" l="1"/>
  <c r="G218" i="15"/>
  <c r="F250" i="15"/>
  <c r="E8" i="15" l="1"/>
  <c r="E304" i="49"/>
  <c r="E303" i="49"/>
  <c r="E302" i="49"/>
  <c r="E301" i="49"/>
  <c r="E300" i="49"/>
  <c r="E299" i="49"/>
  <c r="E298" i="49"/>
  <c r="E297" i="49"/>
  <c r="E296" i="49"/>
  <c r="E295" i="49"/>
  <c r="E294" i="49"/>
  <c r="E293" i="49"/>
  <c r="E292" i="49"/>
  <c r="E291" i="49"/>
  <c r="E290" i="49"/>
  <c r="E289" i="49"/>
  <c r="E288" i="49"/>
  <c r="E287" i="49"/>
  <c r="E286" i="49"/>
  <c r="E285" i="49"/>
  <c r="E284" i="49"/>
  <c r="E283" i="49"/>
  <c r="E282" i="49"/>
  <c r="E281" i="49"/>
  <c r="E280" i="49"/>
  <c r="E279" i="49"/>
  <c r="E278" i="49"/>
  <c r="E277" i="49"/>
  <c r="E276" i="49"/>
  <c r="E275" i="49"/>
  <c r="E274" i="49"/>
  <c r="E273" i="49"/>
  <c r="E272" i="49"/>
  <c r="E271" i="49"/>
  <c r="E270" i="49"/>
  <c r="J270" i="49" s="1"/>
  <c r="E269" i="49"/>
  <c r="J269" i="49" s="1"/>
  <c r="E268" i="49"/>
  <c r="J268" i="49" s="1"/>
  <c r="E267" i="49"/>
  <c r="J267" i="49" s="1"/>
  <c r="E266" i="49"/>
  <c r="J266" i="49" s="1"/>
  <c r="E265" i="49"/>
  <c r="J265" i="49" s="1"/>
  <c r="E264" i="49"/>
  <c r="J264" i="49" s="1"/>
  <c r="E263" i="49"/>
  <c r="J263" i="49" s="1"/>
  <c r="E262" i="49"/>
  <c r="J262" i="49" s="1"/>
  <c r="E261" i="49"/>
  <c r="J261" i="49" s="1"/>
  <c r="E260" i="49"/>
  <c r="J260" i="49" s="1"/>
  <c r="E259" i="49"/>
  <c r="J259" i="49" s="1"/>
  <c r="E258" i="49"/>
  <c r="J258" i="49" s="1"/>
  <c r="E257" i="49"/>
  <c r="J257" i="49" s="1"/>
  <c r="E256" i="49"/>
  <c r="J256" i="49" s="1"/>
  <c r="E255" i="49"/>
  <c r="J255" i="49" s="1"/>
  <c r="E254" i="49"/>
  <c r="J254" i="49" s="1"/>
  <c r="E253" i="49"/>
  <c r="D253" i="49"/>
  <c r="E252" i="49"/>
  <c r="D252" i="49"/>
  <c r="E251" i="49"/>
  <c r="D251" i="49"/>
  <c r="E250" i="49"/>
  <c r="D250" i="49"/>
  <c r="E249" i="49"/>
  <c r="D249" i="49"/>
  <c r="E248" i="49"/>
  <c r="D248" i="49"/>
  <c r="E247" i="49"/>
  <c r="J246" i="49"/>
  <c r="J245" i="49"/>
  <c r="J244" i="49"/>
  <c r="E243" i="49"/>
  <c r="J243" i="49" s="1"/>
  <c r="E242" i="49"/>
  <c r="J242" i="49" s="1"/>
  <c r="E241" i="49"/>
  <c r="J241" i="49" s="1"/>
  <c r="E240" i="49"/>
  <c r="J240" i="49" s="1"/>
  <c r="E239" i="49"/>
  <c r="J239" i="49" s="1"/>
  <c r="D239" i="49"/>
  <c r="E238" i="49"/>
  <c r="D238" i="49"/>
  <c r="E237" i="49"/>
  <c r="J237" i="49" s="1"/>
  <c r="E236" i="49"/>
  <c r="J236" i="49" s="1"/>
  <c r="E235" i="49"/>
  <c r="J235" i="49" s="1"/>
  <c r="E234" i="49"/>
  <c r="J234" i="49" s="1"/>
  <c r="E233" i="49"/>
  <c r="J233" i="49" s="1"/>
  <c r="E232" i="49"/>
  <c r="J232" i="49" s="1"/>
  <c r="E231" i="49"/>
  <c r="J231" i="49" s="1"/>
  <c r="E230" i="49"/>
  <c r="J230" i="49" s="1"/>
  <c r="E229" i="49"/>
  <c r="J229" i="49" s="1"/>
  <c r="E228" i="49"/>
  <c r="J228" i="49" s="1"/>
  <c r="E227" i="49"/>
  <c r="J227" i="49" s="1"/>
  <c r="E226" i="49"/>
  <c r="J226" i="49" s="1"/>
  <c r="E225" i="49"/>
  <c r="J225" i="49" s="1"/>
  <c r="E224" i="49"/>
  <c r="J224" i="49" s="1"/>
  <c r="E223" i="49"/>
  <c r="J223" i="49" s="1"/>
  <c r="E222" i="49"/>
  <c r="J222" i="49" s="1"/>
  <c r="E221" i="49"/>
  <c r="J221" i="49" s="1"/>
  <c r="M220" i="49"/>
  <c r="E220" i="49"/>
  <c r="J220" i="49" s="1"/>
  <c r="E219" i="49"/>
  <c r="J219" i="49" s="1"/>
  <c r="E218" i="49"/>
  <c r="J218" i="49" s="1"/>
  <c r="M217" i="49"/>
  <c r="E217" i="49"/>
  <c r="J217" i="49" s="1"/>
  <c r="E216" i="49"/>
  <c r="J216" i="49" s="1"/>
  <c r="E215" i="49"/>
  <c r="J215" i="49" s="1"/>
  <c r="E214" i="49"/>
  <c r="J214" i="49" s="1"/>
  <c r="E213" i="49"/>
  <c r="J213" i="49" s="1"/>
  <c r="E212" i="49"/>
  <c r="J212" i="49" s="1"/>
  <c r="E211" i="49"/>
  <c r="J211" i="49" s="1"/>
  <c r="E210" i="49"/>
  <c r="J210" i="49" s="1"/>
  <c r="E209" i="49"/>
  <c r="J209" i="49" s="1"/>
  <c r="E208" i="49"/>
  <c r="J208" i="49" s="1"/>
  <c r="E207" i="49"/>
  <c r="J207" i="49" s="1"/>
  <c r="E206" i="49"/>
  <c r="J206" i="49" s="1"/>
  <c r="E205" i="49"/>
  <c r="J205" i="49" s="1"/>
  <c r="E204" i="49"/>
  <c r="J204" i="49" s="1"/>
  <c r="E203" i="49"/>
  <c r="J203" i="49" s="1"/>
  <c r="E202" i="49"/>
  <c r="H202" i="49" s="1"/>
  <c r="E201" i="49"/>
  <c r="J201" i="49" s="1"/>
  <c r="E200" i="49"/>
  <c r="J200" i="49" s="1"/>
  <c r="E199" i="49"/>
  <c r="J199" i="49" s="1"/>
  <c r="E198" i="49"/>
  <c r="J198" i="49" s="1"/>
  <c r="E197" i="49"/>
  <c r="J197" i="49" s="1"/>
  <c r="E196" i="49"/>
  <c r="J196" i="49" s="1"/>
  <c r="E195" i="49"/>
  <c r="J195" i="49" s="1"/>
  <c r="E194" i="49"/>
  <c r="J194" i="49" s="1"/>
  <c r="E193" i="49"/>
  <c r="J193" i="49" s="1"/>
  <c r="E192" i="49"/>
  <c r="J192" i="49" s="1"/>
  <c r="E191" i="49"/>
  <c r="J191" i="49" s="1"/>
  <c r="E190" i="49"/>
  <c r="J190" i="49" s="1"/>
  <c r="E189" i="49"/>
  <c r="J189" i="49" s="1"/>
  <c r="E188" i="49"/>
  <c r="J188" i="49" s="1"/>
  <c r="E187" i="49"/>
  <c r="J187" i="49" s="1"/>
  <c r="E186" i="49"/>
  <c r="J186" i="49" s="1"/>
  <c r="E185" i="49"/>
  <c r="J185" i="49" s="1"/>
  <c r="E184" i="49"/>
  <c r="J184" i="49" s="1"/>
  <c r="E183" i="49"/>
  <c r="J183" i="49" s="1"/>
  <c r="E182" i="49"/>
  <c r="J182" i="49" s="1"/>
  <c r="E181" i="49"/>
  <c r="J181" i="49" s="1"/>
  <c r="E180" i="49"/>
  <c r="J180" i="49" s="1"/>
  <c r="E179" i="49"/>
  <c r="J179" i="49" s="1"/>
  <c r="E178" i="49"/>
  <c r="J178" i="49" s="1"/>
  <c r="E177" i="49"/>
  <c r="J177" i="49" s="1"/>
  <c r="E176" i="49"/>
  <c r="J176" i="49" s="1"/>
  <c r="E175" i="49"/>
  <c r="J175" i="49" s="1"/>
  <c r="E174" i="49"/>
  <c r="J174" i="49" s="1"/>
  <c r="E173" i="49"/>
  <c r="J173" i="49" s="1"/>
  <c r="E172" i="49"/>
  <c r="J172" i="49" s="1"/>
  <c r="E171" i="49"/>
  <c r="J171" i="49" s="1"/>
  <c r="E170" i="49"/>
  <c r="J170" i="49" s="1"/>
  <c r="E169" i="49"/>
  <c r="J169" i="49" s="1"/>
  <c r="E168" i="49"/>
  <c r="J168" i="49" s="1"/>
  <c r="E167" i="49"/>
  <c r="J167" i="49" s="1"/>
  <c r="E166" i="49"/>
  <c r="J166" i="49" s="1"/>
  <c r="E165" i="49"/>
  <c r="J165" i="49" s="1"/>
  <c r="E164" i="49"/>
  <c r="J164" i="49" s="1"/>
  <c r="E163" i="49"/>
  <c r="J163" i="49" s="1"/>
  <c r="E162" i="49"/>
  <c r="J162" i="49" s="1"/>
  <c r="E161" i="49"/>
  <c r="J161" i="49" s="1"/>
  <c r="E160" i="49"/>
  <c r="J160" i="49" s="1"/>
  <c r="E159" i="49"/>
  <c r="J159" i="49" s="1"/>
  <c r="E158" i="49"/>
  <c r="J158" i="49" s="1"/>
  <c r="E157" i="49"/>
  <c r="J157" i="49" s="1"/>
  <c r="E156" i="49"/>
  <c r="J156" i="49" s="1"/>
  <c r="E155" i="49"/>
  <c r="J155" i="49" s="1"/>
  <c r="E154" i="49"/>
  <c r="J154" i="49" s="1"/>
  <c r="E153" i="49"/>
  <c r="J153" i="49" s="1"/>
  <c r="E152" i="49"/>
  <c r="J152" i="49" s="1"/>
  <c r="E151" i="49"/>
  <c r="J151" i="49" s="1"/>
  <c r="E150" i="49"/>
  <c r="J150" i="49" s="1"/>
  <c r="E149" i="49"/>
  <c r="J149" i="49" s="1"/>
  <c r="E148" i="49"/>
  <c r="J148" i="49" s="1"/>
  <c r="E147" i="49"/>
  <c r="J147" i="49" s="1"/>
  <c r="E146" i="49"/>
  <c r="J146" i="49" s="1"/>
  <c r="E145" i="49"/>
  <c r="J145" i="49" s="1"/>
  <c r="E144" i="49"/>
  <c r="J144" i="49" s="1"/>
  <c r="E143" i="49"/>
  <c r="J143" i="49" s="1"/>
  <c r="E142" i="49"/>
  <c r="J142" i="49" s="1"/>
  <c r="E141" i="49"/>
  <c r="J141" i="49" s="1"/>
  <c r="E140" i="49"/>
  <c r="J140" i="49" s="1"/>
  <c r="E139" i="49"/>
  <c r="J139" i="49" s="1"/>
  <c r="E138" i="49"/>
  <c r="J138" i="49" s="1"/>
  <c r="E137" i="49"/>
  <c r="J137" i="49" s="1"/>
  <c r="E136" i="49"/>
  <c r="J136" i="49" s="1"/>
  <c r="E135" i="49"/>
  <c r="J135" i="49" s="1"/>
  <c r="E134" i="49"/>
  <c r="J134" i="49" s="1"/>
  <c r="E133" i="49"/>
  <c r="J133" i="49" s="1"/>
  <c r="E132" i="49"/>
  <c r="J132" i="49" s="1"/>
  <c r="E131" i="49"/>
  <c r="J131" i="49" s="1"/>
  <c r="E130" i="49"/>
  <c r="J130" i="49" s="1"/>
  <c r="E129" i="49"/>
  <c r="J129" i="49" s="1"/>
  <c r="E128" i="49"/>
  <c r="J128" i="49" s="1"/>
  <c r="E127" i="49"/>
  <c r="J127" i="49" s="1"/>
  <c r="E126" i="49"/>
  <c r="J126" i="49" s="1"/>
  <c r="E125" i="49"/>
  <c r="J125" i="49" s="1"/>
  <c r="E124" i="49"/>
  <c r="J124" i="49" s="1"/>
  <c r="E123" i="49"/>
  <c r="J123" i="49" s="1"/>
  <c r="E122" i="49"/>
  <c r="J122" i="49" s="1"/>
  <c r="E121" i="49"/>
  <c r="J121" i="49" s="1"/>
  <c r="E120" i="49"/>
  <c r="J120" i="49" s="1"/>
  <c r="E119" i="49"/>
  <c r="J119" i="49" s="1"/>
  <c r="E118" i="49"/>
  <c r="J118" i="49" s="1"/>
  <c r="E117" i="49"/>
  <c r="J117" i="49" s="1"/>
  <c r="E116" i="49"/>
  <c r="J116" i="49" s="1"/>
  <c r="E115" i="49"/>
  <c r="J115" i="49" s="1"/>
  <c r="E114" i="49"/>
  <c r="J114" i="49" s="1"/>
  <c r="E113" i="49"/>
  <c r="J113" i="49" s="1"/>
  <c r="E112" i="49"/>
  <c r="J112" i="49" s="1"/>
  <c r="E111" i="49"/>
  <c r="J111" i="49" s="1"/>
  <c r="E110" i="49"/>
  <c r="J110" i="49" s="1"/>
  <c r="E109" i="49"/>
  <c r="J109" i="49" s="1"/>
  <c r="E108" i="49"/>
  <c r="J108" i="49" s="1"/>
  <c r="E107" i="49"/>
  <c r="J107" i="49" s="1"/>
  <c r="E106" i="49"/>
  <c r="J106" i="49" s="1"/>
  <c r="E105" i="49"/>
  <c r="J105" i="49" s="1"/>
  <c r="E104" i="49"/>
  <c r="J104" i="49" s="1"/>
  <c r="E103" i="49"/>
  <c r="J103" i="49" s="1"/>
  <c r="E102" i="49"/>
  <c r="J102" i="49" s="1"/>
  <c r="E101" i="49"/>
  <c r="J101" i="49" s="1"/>
  <c r="E100" i="49"/>
  <c r="J100" i="49" s="1"/>
  <c r="E99" i="49"/>
  <c r="J99" i="49" s="1"/>
  <c r="E98" i="49"/>
  <c r="J98" i="49" s="1"/>
  <c r="E97" i="49"/>
  <c r="J97" i="49" s="1"/>
  <c r="E96" i="49"/>
  <c r="J96" i="49" s="1"/>
  <c r="E95" i="49"/>
  <c r="J95" i="49" s="1"/>
  <c r="E94" i="49"/>
  <c r="J94" i="49" s="1"/>
  <c r="E93" i="49"/>
  <c r="J93" i="49" s="1"/>
  <c r="H92" i="49"/>
  <c r="E92" i="49"/>
  <c r="J92" i="49" s="1"/>
  <c r="E91" i="49"/>
  <c r="J91" i="49" s="1"/>
  <c r="E90" i="49"/>
  <c r="J90" i="49" s="1"/>
  <c r="E89" i="49"/>
  <c r="J89" i="49" s="1"/>
  <c r="E88" i="49"/>
  <c r="J88" i="49" s="1"/>
  <c r="E87" i="49"/>
  <c r="J87" i="49" s="1"/>
  <c r="E86" i="49"/>
  <c r="J86" i="49" s="1"/>
  <c r="E85" i="49"/>
  <c r="J85" i="49" s="1"/>
  <c r="E84" i="49"/>
  <c r="J84" i="49" s="1"/>
  <c r="E83" i="49"/>
  <c r="J83" i="49" s="1"/>
  <c r="E82" i="49"/>
  <c r="J82" i="49" s="1"/>
  <c r="E81" i="49"/>
  <c r="J81" i="49" s="1"/>
  <c r="E80" i="49"/>
  <c r="J80" i="49" s="1"/>
  <c r="E79" i="49"/>
  <c r="J79" i="49" s="1"/>
  <c r="E78" i="49"/>
  <c r="J78" i="49" s="1"/>
  <c r="E77" i="49"/>
  <c r="J77" i="49" s="1"/>
  <c r="E76" i="49"/>
  <c r="J76" i="49" s="1"/>
  <c r="E75" i="49"/>
  <c r="J75" i="49" s="1"/>
  <c r="E74" i="49"/>
  <c r="J74" i="49" s="1"/>
  <c r="E73" i="49"/>
  <c r="J73" i="49" s="1"/>
  <c r="E72" i="49"/>
  <c r="J72" i="49" s="1"/>
  <c r="E71" i="49"/>
  <c r="J71" i="49" s="1"/>
  <c r="E70" i="49"/>
  <c r="J70" i="49" s="1"/>
  <c r="E69" i="49"/>
  <c r="J69" i="49" s="1"/>
  <c r="E68" i="49"/>
  <c r="J68" i="49" s="1"/>
  <c r="E67" i="49"/>
  <c r="J67" i="49" s="1"/>
  <c r="E66" i="49"/>
  <c r="J66" i="49" s="1"/>
  <c r="E65" i="49"/>
  <c r="J65" i="49" s="1"/>
  <c r="E64" i="49"/>
  <c r="J64" i="49" s="1"/>
  <c r="E63" i="49"/>
  <c r="J63" i="49" s="1"/>
  <c r="E62" i="49"/>
  <c r="J62" i="49" s="1"/>
  <c r="E61" i="49"/>
  <c r="J61" i="49" s="1"/>
  <c r="E60" i="49"/>
  <c r="J60" i="49" s="1"/>
  <c r="E59" i="49"/>
  <c r="J59" i="49" s="1"/>
  <c r="E58" i="49"/>
  <c r="J58" i="49" s="1"/>
  <c r="E57" i="49"/>
  <c r="J57" i="49" s="1"/>
  <c r="E56" i="49"/>
  <c r="J56" i="49" s="1"/>
  <c r="E55" i="49"/>
  <c r="J55" i="49" s="1"/>
  <c r="E54" i="49"/>
  <c r="J54" i="49" s="1"/>
  <c r="E53" i="49"/>
  <c r="J53" i="49" s="1"/>
  <c r="E52" i="49"/>
  <c r="J52" i="49" s="1"/>
  <c r="E51" i="49"/>
  <c r="J51" i="49" s="1"/>
  <c r="E50" i="49"/>
  <c r="J50" i="49" s="1"/>
  <c r="E49" i="49"/>
  <c r="J49" i="49" s="1"/>
  <c r="E48" i="49"/>
  <c r="J48" i="49" s="1"/>
  <c r="E47" i="49"/>
  <c r="J47" i="49" s="1"/>
  <c r="E46" i="49"/>
  <c r="J46" i="49" s="1"/>
  <c r="E45" i="49"/>
  <c r="J45" i="49" s="1"/>
  <c r="E44" i="49"/>
  <c r="J44" i="49" s="1"/>
  <c r="E43" i="49"/>
  <c r="J43" i="49" s="1"/>
  <c r="E42" i="49"/>
  <c r="J42" i="49" s="1"/>
  <c r="E41" i="49"/>
  <c r="J41" i="49" s="1"/>
  <c r="E40" i="49"/>
  <c r="J40" i="49" s="1"/>
  <c r="E39" i="49"/>
  <c r="J39" i="49" s="1"/>
  <c r="E38" i="49"/>
  <c r="J38" i="49" s="1"/>
  <c r="E37" i="49"/>
  <c r="J37" i="49" s="1"/>
  <c r="E36" i="49"/>
  <c r="J36" i="49" s="1"/>
  <c r="E35" i="49"/>
  <c r="J35" i="49" s="1"/>
  <c r="E34" i="49"/>
  <c r="J34" i="49" s="1"/>
  <c r="E33" i="49"/>
  <c r="H33" i="49" s="1"/>
  <c r="E32" i="49"/>
  <c r="J32" i="49" s="1"/>
  <c r="E31" i="49"/>
  <c r="J31" i="49" s="1"/>
  <c r="E30" i="49"/>
  <c r="J30" i="49" s="1"/>
  <c r="E29" i="49"/>
  <c r="J29" i="49" s="1"/>
  <c r="E28" i="49"/>
  <c r="J28" i="49" s="1"/>
  <c r="E27" i="49"/>
  <c r="J27" i="49" s="1"/>
  <c r="E26" i="49"/>
  <c r="J26" i="49" s="1"/>
  <c r="E25" i="49"/>
  <c r="J25" i="49" s="1"/>
  <c r="E24" i="49"/>
  <c r="J24" i="49" s="1"/>
  <c r="E23" i="49"/>
  <c r="J23" i="49" s="1"/>
  <c r="E22" i="49"/>
  <c r="J22" i="49" s="1"/>
  <c r="E21" i="49"/>
  <c r="J21" i="49" s="1"/>
  <c r="E20" i="49"/>
  <c r="J20" i="49" s="1"/>
  <c r="E19" i="49"/>
  <c r="J19" i="49" s="1"/>
  <c r="E18" i="49"/>
  <c r="J18" i="49" s="1"/>
  <c r="E17" i="49"/>
  <c r="E16" i="49"/>
  <c r="E15" i="49"/>
  <c r="E14" i="49"/>
  <c r="E13" i="49"/>
  <c r="E12" i="49"/>
  <c r="E11" i="49"/>
  <c r="L10" i="49"/>
  <c r="E10" i="49"/>
  <c r="L9" i="49"/>
  <c r="E9" i="49"/>
  <c r="E8" i="49"/>
  <c r="E7" i="49"/>
  <c r="L11" i="49" l="1"/>
  <c r="J238" i="49"/>
  <c r="M11" i="49"/>
  <c r="M221" i="49"/>
  <c r="K248" i="49"/>
  <c r="J202" i="49"/>
  <c r="J250" i="49"/>
  <c r="J251" i="49"/>
  <c r="J252" i="49"/>
  <c r="K39" i="49"/>
  <c r="L39" i="49" s="1"/>
  <c r="L253" i="49"/>
  <c r="L254" i="49" s="1"/>
  <c r="J249" i="49"/>
  <c r="J253" i="49"/>
  <c r="L12" i="49"/>
  <c r="L13" i="49"/>
  <c r="J33" i="49"/>
  <c r="J248" i="49"/>
  <c r="D247" i="49"/>
  <c r="J247" i="49" s="1"/>
  <c r="L14" i="49" l="1"/>
  <c r="L15" i="49"/>
  <c r="I244" i="15" l="1"/>
  <c r="I245" i="15"/>
  <c r="I246" i="15"/>
  <c r="I263" i="15" l="1"/>
  <c r="I264" i="15"/>
  <c r="I265" i="15"/>
  <c r="I266" i="15"/>
  <c r="I267" i="15"/>
  <c r="I268" i="15"/>
  <c r="I269" i="15"/>
  <c r="I270" i="15"/>
  <c r="E9" i="24" l="1"/>
  <c r="I199" i="15" l="1"/>
  <c r="I200" i="15"/>
  <c r="I201" i="15"/>
  <c r="I202" i="15" l="1"/>
  <c r="G202" i="15"/>
  <c r="K10" i="15"/>
  <c r="K11" i="15" l="1"/>
  <c r="K12" i="15" s="1"/>
  <c r="K13" i="15" s="1"/>
  <c r="L11" i="15"/>
  <c r="K14" i="15" l="1"/>
  <c r="K15" i="15" s="1"/>
  <c r="N73" i="36" l="1"/>
  <c r="N74" i="36"/>
  <c r="N72" i="36"/>
  <c r="D71" i="36"/>
  <c r="D78" i="36"/>
  <c r="D79" i="36"/>
  <c r="D80" i="36"/>
  <c r="D87" i="36"/>
  <c r="D91" i="36"/>
  <c r="D92" i="36"/>
  <c r="D93" i="36"/>
  <c r="D96" i="36"/>
  <c r="D97" i="36"/>
  <c r="D111" i="36"/>
  <c r="D112" i="36"/>
  <c r="D117" i="36"/>
  <c r="D118" i="36"/>
  <c r="D121" i="36"/>
  <c r="D131" i="36"/>
  <c r="D132" i="36"/>
  <c r="D133" i="36"/>
  <c r="D140" i="36"/>
  <c r="D141" i="36"/>
  <c r="D142" i="36"/>
  <c r="D163" i="36"/>
  <c r="D183" i="36"/>
  <c r="D184" i="36"/>
  <c r="D187" i="36"/>
  <c r="D188" i="36"/>
  <c r="D189" i="36"/>
  <c r="O67" i="36"/>
  <c r="D67" i="36" s="1"/>
  <c r="O68" i="36"/>
  <c r="D68" i="36" s="1"/>
  <c r="O69" i="36"/>
  <c r="D69" i="36" s="1"/>
  <c r="O70" i="36"/>
  <c r="D70" i="36" s="1"/>
  <c r="O72" i="36"/>
  <c r="D72" i="36" s="1"/>
  <c r="O73" i="36"/>
  <c r="D73" i="36" s="1"/>
  <c r="O74" i="36"/>
  <c r="D74" i="36" s="1"/>
  <c r="O81" i="36"/>
  <c r="D81" i="36" s="1"/>
  <c r="O82" i="36"/>
  <c r="D82" i="36" s="1"/>
  <c r="O83" i="36"/>
  <c r="D83" i="36" s="1"/>
  <c r="O84" i="36"/>
  <c r="D84" i="36" s="1"/>
  <c r="O85" i="36"/>
  <c r="D85" i="36" s="1"/>
  <c r="O86" i="36"/>
  <c r="D86" i="36" s="1"/>
  <c r="G196" i="46"/>
  <c r="G197" i="46" s="1"/>
  <c r="N164" i="36"/>
  <c r="O164" i="36"/>
  <c r="D164" i="36" s="1"/>
  <c r="D9" i="36" l="1"/>
  <c r="D47" i="36"/>
  <c r="N47" i="36" l="1"/>
  <c r="N142" i="36"/>
  <c r="N141" i="36"/>
  <c r="N140" i="36"/>
  <c r="N133" i="36"/>
  <c r="N132" i="36"/>
  <c r="N131" i="36"/>
  <c r="N121" i="36"/>
  <c r="N118" i="36"/>
  <c r="N117" i="36"/>
  <c r="N112" i="36"/>
  <c r="N111" i="36"/>
  <c r="N97" i="36"/>
  <c r="N96" i="36"/>
  <c r="N93" i="36"/>
  <c r="N92" i="36"/>
  <c r="N91" i="36"/>
  <c r="N80" i="36"/>
  <c r="N79" i="36"/>
  <c r="N78" i="36"/>
  <c r="N71" i="36"/>
  <c r="N9" i="36"/>
  <c r="M189" i="36"/>
  <c r="M188" i="36"/>
  <c r="M187" i="36"/>
  <c r="M184" i="36"/>
  <c r="M183" i="36"/>
  <c r="N189" i="36"/>
  <c r="N188" i="36"/>
  <c r="N187" i="36"/>
  <c r="N184" i="36"/>
  <c r="N183" i="36"/>
  <c r="N163" i="36"/>
  <c r="M163" i="36"/>
  <c r="M141" i="36"/>
  <c r="M142" i="36"/>
  <c r="M140" i="36"/>
  <c r="M132" i="36"/>
  <c r="M133" i="36"/>
  <c r="M131" i="36"/>
  <c r="M118" i="36"/>
  <c r="M112" i="36"/>
  <c r="M121" i="36"/>
  <c r="M117" i="36"/>
  <c r="M111" i="36"/>
  <c r="M97" i="36"/>
  <c r="M96" i="36"/>
  <c r="M92" i="36"/>
  <c r="M93" i="36"/>
  <c r="M91" i="36"/>
  <c r="N87" i="36"/>
  <c r="M87" i="36"/>
  <c r="M78" i="36"/>
  <c r="M79" i="36"/>
  <c r="M80" i="36"/>
  <c r="M71" i="36"/>
  <c r="M47" i="36"/>
  <c r="M9" i="36"/>
  <c r="M3" i="36"/>
  <c r="M4" i="36"/>
  <c r="M5" i="36"/>
  <c r="M6" i="36"/>
  <c r="M7" i="36"/>
  <c r="M8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81" i="36"/>
  <c r="M82" i="36"/>
  <c r="M83" i="36"/>
  <c r="M84" i="36"/>
  <c r="M85" i="36"/>
  <c r="M86" i="36"/>
  <c r="M88" i="36"/>
  <c r="M89" i="36"/>
  <c r="M90" i="36"/>
  <c r="M94" i="36"/>
  <c r="M95" i="36"/>
  <c r="M98" i="36"/>
  <c r="M99" i="36"/>
  <c r="M100" i="36"/>
  <c r="M101" i="36"/>
  <c r="M102" i="36"/>
  <c r="M106" i="36"/>
  <c r="M107" i="36"/>
  <c r="M108" i="36"/>
  <c r="M109" i="36"/>
  <c r="M110" i="36"/>
  <c r="M113" i="36"/>
  <c r="M114" i="36"/>
  <c r="M115" i="36"/>
  <c r="M116" i="36"/>
  <c r="M119" i="36"/>
  <c r="M120" i="36"/>
  <c r="M122" i="36"/>
  <c r="M123" i="36"/>
  <c r="M124" i="36"/>
  <c r="M125" i="36"/>
  <c r="M126" i="36"/>
  <c r="M127" i="36"/>
  <c r="M128" i="36"/>
  <c r="M129" i="36"/>
  <c r="M130" i="36"/>
  <c r="M134" i="36"/>
  <c r="M135" i="36"/>
  <c r="M136" i="36"/>
  <c r="M137" i="36"/>
  <c r="M138" i="36"/>
  <c r="M139" i="36"/>
  <c r="M143" i="36"/>
  <c r="M144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5" i="36"/>
  <c r="M166" i="36"/>
  <c r="M167" i="36"/>
  <c r="M168" i="36"/>
  <c r="M169" i="36"/>
  <c r="M170" i="36"/>
  <c r="M171" i="36"/>
  <c r="M172" i="36"/>
  <c r="M173" i="36"/>
  <c r="M181" i="36"/>
  <c r="M182" i="36"/>
  <c r="M185" i="36"/>
  <c r="M186" i="36"/>
  <c r="M2" i="36"/>
  <c r="N3" i="36"/>
  <c r="N4" i="36"/>
  <c r="N5" i="36"/>
  <c r="N6" i="36"/>
  <c r="N7" i="36"/>
  <c r="N8" i="36"/>
  <c r="N18" i="36"/>
  <c r="N19" i="36"/>
  <c r="N20" i="36"/>
  <c r="N21" i="36"/>
  <c r="N22" i="36"/>
  <c r="N23" i="36"/>
  <c r="N24" i="36"/>
  <c r="N25" i="36"/>
  <c r="N26" i="36"/>
  <c r="N27" i="36"/>
  <c r="N28" i="36"/>
  <c r="N29" i="36"/>
  <c r="N30" i="36"/>
  <c r="N31" i="36"/>
  <c r="N32" i="36"/>
  <c r="N33" i="36"/>
  <c r="N34" i="36"/>
  <c r="N35" i="36"/>
  <c r="N36" i="36"/>
  <c r="N37" i="36"/>
  <c r="N38" i="36"/>
  <c r="N39" i="36"/>
  <c r="N40" i="36"/>
  <c r="N41" i="36"/>
  <c r="N42" i="36"/>
  <c r="N43" i="36"/>
  <c r="N44" i="36"/>
  <c r="N45" i="36"/>
  <c r="N48" i="36"/>
  <c r="N49" i="36"/>
  <c r="N50" i="36"/>
  <c r="N51" i="36"/>
  <c r="N52" i="36"/>
  <c r="N53" i="36"/>
  <c r="N54" i="36"/>
  <c r="N55" i="36"/>
  <c r="N56" i="36"/>
  <c r="N57" i="36"/>
  <c r="N58" i="36"/>
  <c r="N59" i="36"/>
  <c r="N60" i="36"/>
  <c r="N61" i="36"/>
  <c r="N62" i="36"/>
  <c r="N63" i="36"/>
  <c r="N64" i="36"/>
  <c r="N65" i="36"/>
  <c r="N66" i="36"/>
  <c r="N67" i="36"/>
  <c r="N68" i="36"/>
  <c r="N69" i="36"/>
  <c r="N70" i="36"/>
  <c r="N81" i="36"/>
  <c r="N82" i="36"/>
  <c r="N83" i="36"/>
  <c r="N84" i="36"/>
  <c r="N85" i="36"/>
  <c r="N86" i="36"/>
  <c r="N88" i="36"/>
  <c r="N89" i="36"/>
  <c r="N90" i="36"/>
  <c r="N94" i="36"/>
  <c r="N95" i="36"/>
  <c r="N98" i="36"/>
  <c r="N99" i="36"/>
  <c r="N100" i="36"/>
  <c r="N101" i="36"/>
  <c r="N102" i="36"/>
  <c r="N106" i="36"/>
  <c r="N107" i="36"/>
  <c r="N108" i="36"/>
  <c r="N109" i="36"/>
  <c r="N110" i="36"/>
  <c r="N113" i="36"/>
  <c r="N114" i="36"/>
  <c r="N115" i="36"/>
  <c r="N116" i="36"/>
  <c r="N119" i="36"/>
  <c r="N120" i="36"/>
  <c r="N122" i="36"/>
  <c r="N123" i="36"/>
  <c r="N124" i="36"/>
  <c r="N125" i="36"/>
  <c r="N126" i="36"/>
  <c r="N127" i="36"/>
  <c r="N128" i="36"/>
  <c r="N129" i="36"/>
  <c r="N130" i="36"/>
  <c r="N134" i="36"/>
  <c r="N135" i="36"/>
  <c r="N136" i="36"/>
  <c r="N137" i="36"/>
  <c r="N138" i="36"/>
  <c r="N139" i="36"/>
  <c r="N143" i="36"/>
  <c r="N144" i="36"/>
  <c r="N149" i="36"/>
  <c r="N150" i="36"/>
  <c r="N151" i="36"/>
  <c r="N152" i="36"/>
  <c r="N153" i="36"/>
  <c r="N154" i="36"/>
  <c r="N155" i="36"/>
  <c r="N156" i="36"/>
  <c r="N157" i="36"/>
  <c r="N158" i="36"/>
  <c r="N159" i="36"/>
  <c r="N160" i="36"/>
  <c r="N161" i="36"/>
  <c r="N162" i="36"/>
  <c r="N165" i="36"/>
  <c r="N166" i="36"/>
  <c r="N167" i="36"/>
  <c r="N168" i="36"/>
  <c r="N169" i="36"/>
  <c r="N170" i="36"/>
  <c r="N171" i="36"/>
  <c r="N172" i="36"/>
  <c r="N173" i="36"/>
  <c r="N181" i="36"/>
  <c r="N182" i="36"/>
  <c r="N185" i="36"/>
  <c r="N186" i="36"/>
  <c r="N2" i="36"/>
  <c r="O3" i="36"/>
  <c r="D3" i="36" s="1"/>
  <c r="O4" i="36"/>
  <c r="D4" i="36" s="1"/>
  <c r="O5" i="36"/>
  <c r="D5" i="36" s="1"/>
  <c r="O6" i="36"/>
  <c r="D6" i="36" s="1"/>
  <c r="O7" i="36"/>
  <c r="D7" i="36" s="1"/>
  <c r="O8" i="36"/>
  <c r="D8" i="36" s="1"/>
  <c r="O18" i="36"/>
  <c r="D18" i="36" s="1"/>
  <c r="O19" i="36"/>
  <c r="D19" i="36" s="1"/>
  <c r="O20" i="36"/>
  <c r="D20" i="36" s="1"/>
  <c r="O21" i="36"/>
  <c r="D21" i="36" s="1"/>
  <c r="O22" i="36"/>
  <c r="D22" i="36" s="1"/>
  <c r="O23" i="36"/>
  <c r="D23" i="36" s="1"/>
  <c r="O24" i="36"/>
  <c r="D24" i="36" s="1"/>
  <c r="O25" i="36"/>
  <c r="D25" i="36" s="1"/>
  <c r="O26" i="36"/>
  <c r="D26" i="36" s="1"/>
  <c r="O27" i="36"/>
  <c r="D27" i="36" s="1"/>
  <c r="O28" i="36"/>
  <c r="D28" i="36" s="1"/>
  <c r="O29" i="36"/>
  <c r="D29" i="36" s="1"/>
  <c r="O30" i="36"/>
  <c r="D30" i="36" s="1"/>
  <c r="O31" i="36"/>
  <c r="D31" i="36" s="1"/>
  <c r="O32" i="36"/>
  <c r="D32" i="36" s="1"/>
  <c r="O33" i="36"/>
  <c r="D33" i="36" s="1"/>
  <c r="O34" i="36"/>
  <c r="D34" i="36" s="1"/>
  <c r="O35" i="36"/>
  <c r="D35" i="36" s="1"/>
  <c r="O36" i="36"/>
  <c r="D36" i="36" s="1"/>
  <c r="O37" i="36"/>
  <c r="D37" i="36" s="1"/>
  <c r="O38" i="36"/>
  <c r="D38" i="36" s="1"/>
  <c r="O39" i="36"/>
  <c r="D39" i="36" s="1"/>
  <c r="O40" i="36"/>
  <c r="D40" i="36" s="1"/>
  <c r="O41" i="36"/>
  <c r="D41" i="36" s="1"/>
  <c r="O42" i="36"/>
  <c r="D42" i="36" s="1"/>
  <c r="O43" i="36"/>
  <c r="D43" i="36" s="1"/>
  <c r="O44" i="36"/>
  <c r="D44" i="36" s="1"/>
  <c r="O45" i="36"/>
  <c r="D45" i="36" s="1"/>
  <c r="O48" i="36"/>
  <c r="D48" i="36" s="1"/>
  <c r="O49" i="36"/>
  <c r="D49" i="36" s="1"/>
  <c r="O50" i="36"/>
  <c r="D50" i="36" s="1"/>
  <c r="O51" i="36"/>
  <c r="D51" i="36" s="1"/>
  <c r="O52" i="36"/>
  <c r="D52" i="36" s="1"/>
  <c r="O53" i="36"/>
  <c r="D53" i="36" s="1"/>
  <c r="O54" i="36"/>
  <c r="D54" i="36" s="1"/>
  <c r="O55" i="36"/>
  <c r="D55" i="36" s="1"/>
  <c r="O56" i="36"/>
  <c r="D56" i="36" s="1"/>
  <c r="O57" i="36"/>
  <c r="D57" i="36" s="1"/>
  <c r="O58" i="36"/>
  <c r="D58" i="36" s="1"/>
  <c r="O59" i="36"/>
  <c r="D59" i="36" s="1"/>
  <c r="O60" i="36"/>
  <c r="D60" i="36" s="1"/>
  <c r="O61" i="36"/>
  <c r="D61" i="36" s="1"/>
  <c r="O62" i="36"/>
  <c r="D62" i="36" s="1"/>
  <c r="O63" i="36"/>
  <c r="D63" i="36" s="1"/>
  <c r="O64" i="36"/>
  <c r="D64" i="36" s="1"/>
  <c r="O65" i="36"/>
  <c r="D65" i="36" s="1"/>
  <c r="O66" i="36"/>
  <c r="D66" i="36" s="1"/>
  <c r="O88" i="36"/>
  <c r="D88" i="36" s="1"/>
  <c r="O89" i="36"/>
  <c r="D89" i="36" s="1"/>
  <c r="O90" i="36"/>
  <c r="D90" i="36" s="1"/>
  <c r="O94" i="36"/>
  <c r="D94" i="36" s="1"/>
  <c r="O95" i="36"/>
  <c r="D95" i="36" s="1"/>
  <c r="O98" i="36"/>
  <c r="D98" i="36" s="1"/>
  <c r="O99" i="36"/>
  <c r="D99" i="36" s="1"/>
  <c r="O100" i="36"/>
  <c r="D100" i="36" s="1"/>
  <c r="O101" i="36"/>
  <c r="D101" i="36" s="1"/>
  <c r="O102" i="36"/>
  <c r="D102" i="36" s="1"/>
  <c r="O106" i="36"/>
  <c r="D106" i="36" s="1"/>
  <c r="O107" i="36"/>
  <c r="D107" i="36" s="1"/>
  <c r="O108" i="36"/>
  <c r="D108" i="36" s="1"/>
  <c r="O109" i="36"/>
  <c r="D109" i="36" s="1"/>
  <c r="O110" i="36"/>
  <c r="D110" i="36" s="1"/>
  <c r="O113" i="36"/>
  <c r="D113" i="36" s="1"/>
  <c r="O114" i="36"/>
  <c r="D114" i="36" s="1"/>
  <c r="O115" i="36"/>
  <c r="D115" i="36" s="1"/>
  <c r="O116" i="36"/>
  <c r="D116" i="36" s="1"/>
  <c r="O119" i="36"/>
  <c r="D119" i="36" s="1"/>
  <c r="O120" i="36"/>
  <c r="D120" i="36" s="1"/>
  <c r="O122" i="36"/>
  <c r="D122" i="36" s="1"/>
  <c r="O123" i="36"/>
  <c r="D123" i="36" s="1"/>
  <c r="O124" i="36"/>
  <c r="D124" i="36" s="1"/>
  <c r="O125" i="36"/>
  <c r="D125" i="36" s="1"/>
  <c r="O126" i="36"/>
  <c r="D126" i="36" s="1"/>
  <c r="O127" i="36"/>
  <c r="D127" i="36" s="1"/>
  <c r="O128" i="36"/>
  <c r="D128" i="36" s="1"/>
  <c r="O129" i="36"/>
  <c r="D129" i="36" s="1"/>
  <c r="O130" i="36"/>
  <c r="D130" i="36" s="1"/>
  <c r="O134" i="36"/>
  <c r="D134" i="36" s="1"/>
  <c r="O135" i="36"/>
  <c r="D135" i="36" s="1"/>
  <c r="O136" i="36"/>
  <c r="D136" i="36" s="1"/>
  <c r="O137" i="36"/>
  <c r="D137" i="36" s="1"/>
  <c r="O138" i="36"/>
  <c r="D138" i="36" s="1"/>
  <c r="O139" i="36"/>
  <c r="D139" i="36" s="1"/>
  <c r="O143" i="36"/>
  <c r="D143" i="36" s="1"/>
  <c r="O144" i="36"/>
  <c r="D144" i="36" s="1"/>
  <c r="O149" i="36"/>
  <c r="D149" i="36" s="1"/>
  <c r="O150" i="36"/>
  <c r="D150" i="36" s="1"/>
  <c r="O151" i="36"/>
  <c r="D151" i="36" s="1"/>
  <c r="O152" i="36"/>
  <c r="D152" i="36" s="1"/>
  <c r="O153" i="36"/>
  <c r="D153" i="36" s="1"/>
  <c r="O154" i="36"/>
  <c r="D154" i="36" s="1"/>
  <c r="O155" i="36"/>
  <c r="D155" i="36" s="1"/>
  <c r="O156" i="36"/>
  <c r="D156" i="36" s="1"/>
  <c r="O157" i="36"/>
  <c r="D157" i="36" s="1"/>
  <c r="O158" i="36"/>
  <c r="D158" i="36" s="1"/>
  <c r="O159" i="36"/>
  <c r="D159" i="36" s="1"/>
  <c r="O160" i="36"/>
  <c r="D160" i="36" s="1"/>
  <c r="O161" i="36"/>
  <c r="D161" i="36" s="1"/>
  <c r="O162" i="36"/>
  <c r="D162" i="36" s="1"/>
  <c r="O165" i="36"/>
  <c r="D165" i="36" s="1"/>
  <c r="O166" i="36"/>
  <c r="D166" i="36" s="1"/>
  <c r="O167" i="36"/>
  <c r="D167" i="36" s="1"/>
  <c r="O168" i="36"/>
  <c r="D168" i="36" s="1"/>
  <c r="O169" i="36"/>
  <c r="D169" i="36" s="1"/>
  <c r="O170" i="36"/>
  <c r="D170" i="36" s="1"/>
  <c r="O171" i="36"/>
  <c r="D171" i="36" s="1"/>
  <c r="O172" i="36"/>
  <c r="D172" i="36" s="1"/>
  <c r="O173" i="36"/>
  <c r="D173" i="36" s="1"/>
  <c r="O181" i="36"/>
  <c r="D181" i="36" s="1"/>
  <c r="O182" i="36"/>
  <c r="D182" i="36" s="1"/>
  <c r="O185" i="36"/>
  <c r="D185" i="36" s="1"/>
  <c r="O186" i="36"/>
  <c r="D186" i="36" s="1"/>
  <c r="O2" i="36"/>
  <c r="D2" i="36" s="1"/>
  <c r="G213" i="40" l="1"/>
  <c r="G212" i="40"/>
  <c r="G211" i="40"/>
  <c r="G214" i="40" l="1"/>
  <c r="D48" i="35"/>
  <c r="D49" i="35"/>
  <c r="D50" i="35"/>
  <c r="D51" i="35"/>
  <c r="D52" i="35"/>
  <c r="D53" i="35"/>
  <c r="I65" i="15" l="1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54" i="15"/>
  <c r="I55" i="15"/>
  <c r="I56" i="15"/>
  <c r="I57" i="15"/>
  <c r="I58" i="15"/>
  <c r="I59" i="15"/>
  <c r="I60" i="15"/>
  <c r="I61" i="15"/>
  <c r="I62" i="15"/>
  <c r="I63" i="15"/>
  <c r="I6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39" i="15" l="1"/>
  <c r="J39" i="15"/>
  <c r="K39" i="15" s="1"/>
  <c r="G33" i="15"/>
  <c r="G92" i="15" l="1"/>
  <c r="D45" i="35" l="1"/>
  <c r="D46" i="35"/>
  <c r="D47" i="35"/>
  <c r="D54" i="35"/>
  <c r="D55" i="35"/>
  <c r="D56" i="35"/>
  <c r="D57" i="35"/>
  <c r="D58" i="35"/>
  <c r="D59" i="35"/>
  <c r="D60" i="35"/>
  <c r="D61" i="35"/>
  <c r="D62" i="35"/>
  <c r="D63" i="35"/>
  <c r="D64" i="35"/>
  <c r="C390" i="40"/>
  <c r="D153" i="35" l="1"/>
  <c r="D154" i="35"/>
  <c r="D188" i="35"/>
  <c r="D189" i="35"/>
  <c r="D190" i="35"/>
  <c r="D191" i="35"/>
  <c r="D81" i="35" l="1"/>
  <c r="D80" i="35"/>
  <c r="D79" i="35"/>
  <c r="D3" i="35" l="1"/>
  <c r="D4" i="35"/>
  <c r="D5" i="35"/>
  <c r="D6" i="35"/>
  <c r="D7" i="35"/>
  <c r="D8" i="35"/>
  <c r="D9" i="35"/>
  <c r="D10" i="35"/>
  <c r="D11" i="35"/>
  <c r="D12" i="35"/>
  <c r="D13" i="35"/>
  <c r="D14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65" i="35"/>
  <c r="D66" i="35"/>
  <c r="D67" i="35"/>
  <c r="D68" i="35"/>
  <c r="D69" i="35"/>
  <c r="D70" i="35"/>
  <c r="D72" i="35"/>
  <c r="D73" i="35"/>
  <c r="D74" i="35"/>
  <c r="D75" i="35"/>
  <c r="D76" i="35"/>
  <c r="D77" i="35"/>
  <c r="D84" i="35"/>
  <c r="D85" i="35"/>
  <c r="D88" i="35"/>
  <c r="D89" i="35"/>
  <c r="D90" i="35"/>
  <c r="D97" i="35"/>
  <c r="D98" i="35"/>
  <c r="D99" i="35"/>
  <c r="D100" i="35"/>
  <c r="D101" i="35"/>
  <c r="D102" i="35"/>
  <c r="D103" i="35"/>
  <c r="D104" i="35"/>
  <c r="D105" i="35"/>
  <c r="D106" i="35"/>
  <c r="D107" i="35"/>
  <c r="D108" i="35"/>
  <c r="D109" i="35"/>
  <c r="D110" i="35"/>
  <c r="D111" i="35"/>
  <c r="D112" i="35"/>
  <c r="D113" i="35"/>
  <c r="D114" i="35"/>
  <c r="D115" i="35"/>
  <c r="D116" i="35"/>
  <c r="D117" i="35"/>
  <c r="D118" i="35"/>
  <c r="D119" i="35"/>
  <c r="D120" i="35"/>
  <c r="D126" i="35"/>
  <c r="D127" i="35"/>
  <c r="D128" i="35"/>
  <c r="D129" i="35"/>
  <c r="D130" i="35"/>
  <c r="D131" i="35"/>
  <c r="D132" i="35"/>
  <c r="D133" i="35"/>
  <c r="D134" i="35"/>
  <c r="D135" i="35"/>
  <c r="D136" i="35"/>
  <c r="D137" i="35"/>
  <c r="D138" i="35"/>
  <c r="D139" i="35"/>
  <c r="D140" i="35"/>
  <c r="D141" i="35"/>
  <c r="D142" i="35"/>
  <c r="D146" i="35"/>
  <c r="D147" i="35"/>
  <c r="D148" i="35"/>
  <c r="D149" i="35"/>
  <c r="D150" i="35"/>
  <c r="D152" i="35"/>
  <c r="D155" i="35"/>
  <c r="D156" i="35"/>
  <c r="D157" i="35"/>
  <c r="D158" i="35"/>
  <c r="D159" i="35"/>
  <c r="D160" i="35"/>
  <c r="D161" i="35"/>
  <c r="D162" i="35"/>
  <c r="D163" i="35"/>
  <c r="D164" i="35"/>
  <c r="D165" i="35"/>
  <c r="D166" i="35"/>
  <c r="D167" i="35"/>
  <c r="D168" i="35"/>
  <c r="D169" i="35"/>
  <c r="D170" i="35"/>
  <c r="D171" i="35"/>
  <c r="D172" i="35"/>
  <c r="D173" i="35"/>
  <c r="D174" i="35"/>
  <c r="D175" i="35"/>
  <c r="D176" i="35"/>
  <c r="D177" i="35"/>
  <c r="D178" i="35"/>
  <c r="D179" i="35"/>
  <c r="D180" i="35"/>
  <c r="D181" i="35"/>
  <c r="D182" i="35"/>
  <c r="D183" i="35"/>
  <c r="D184" i="35"/>
  <c r="B10" i="27"/>
  <c r="B11" i="27"/>
  <c r="B12" i="27"/>
  <c r="B4" i="27"/>
  <c r="B3" i="27" s="1"/>
  <c r="B6" i="27"/>
  <c r="B5" i="27"/>
  <c r="B13" i="27" l="1"/>
  <c r="E20" i="51" l="1"/>
  <c r="E44" i="45" l="1"/>
  <c r="E41" i="45" l="1"/>
  <c r="E23" i="45"/>
  <c r="E7" i="45" l="1"/>
  <c r="F44" i="45" l="1"/>
  <c r="F41" i="45"/>
  <c r="F23" i="45" l="1"/>
  <c r="F7" i="45" l="1"/>
  <c r="D6" i="3" l="1"/>
  <c r="D11" i="3"/>
  <c r="D9" i="3"/>
  <c r="E9" i="3" l="1"/>
  <c r="E6" i="3"/>
  <c r="F6" i="3" l="1"/>
  <c r="F9" i="3"/>
  <c r="F11" i="3" l="1"/>
  <c r="E11" i="3" l="1"/>
  <c r="D41" i="45" l="1"/>
  <c r="D23" i="45"/>
  <c r="D44" i="45"/>
  <c r="D7" i="45" l="1"/>
  <c r="F12" i="1" l="1"/>
  <c r="D12" i="1" l="1"/>
  <c r="E12" i="1" l="1"/>
  <c r="D23" i="1" l="1"/>
  <c r="D6" i="1" l="1"/>
  <c r="D25" i="1"/>
  <c r="D17" i="1"/>
  <c r="D16" i="1" l="1"/>
  <c r="D11" i="1"/>
  <c r="D5" i="1" l="1"/>
  <c r="E5" i="63" l="1"/>
  <c r="E25" i="63" l="1"/>
  <c r="E8" i="63"/>
  <c r="E16" i="63" s="1"/>
  <c r="E18" i="63" s="1"/>
  <c r="D17" i="2"/>
  <c r="E35" i="63"/>
  <c r="E19" i="63" l="1"/>
  <c r="E23" i="63" s="1"/>
  <c r="E31" i="63"/>
  <c r="D5" i="2"/>
  <c r="D7" i="2" l="1"/>
  <c r="D13" i="2" l="1"/>
  <c r="D16" i="2" l="1"/>
  <c r="D21" i="2" l="1"/>
  <c r="D6" i="45"/>
  <c r="D22" i="45" s="1"/>
  <c r="D37" i="45" s="1"/>
  <c r="D46" i="45" s="1"/>
  <c r="D23" i="2" l="1"/>
  <c r="D25" i="2" l="1"/>
  <c r="D5" i="3"/>
  <c r="D14" i="3" s="1"/>
  <c r="E37" i="63"/>
  <c r="E24" i="63" s="1"/>
  <c r="E6" i="1" l="1"/>
  <c r="F6" i="1"/>
  <c r="E23" i="1" l="1"/>
  <c r="E25" i="1" l="1"/>
  <c r="O24" i="86" l="1"/>
  <c r="E11" i="1"/>
  <c r="E5" i="1" l="1"/>
  <c r="O39" i="86"/>
  <c r="E17" i="1"/>
  <c r="F35" i="63"/>
  <c r="E17" i="2"/>
  <c r="F19" i="63" l="1"/>
  <c r="E16" i="1"/>
  <c r="F5" i="63"/>
  <c r="F25" i="63"/>
  <c r="F8" i="63" l="1"/>
  <c r="F16" i="63" s="1"/>
  <c r="F18" i="63" s="1"/>
  <c r="F23" i="63" s="1"/>
  <c r="E5" i="2"/>
  <c r="F31" i="63"/>
  <c r="E7" i="2" l="1"/>
  <c r="E13" i="2" l="1"/>
  <c r="E16" i="2" l="1"/>
  <c r="E6" i="45" l="1"/>
  <c r="E22" i="45" s="1"/>
  <c r="E37" i="45" s="1"/>
  <c r="E46" i="45" s="1"/>
  <c r="E21" i="2"/>
  <c r="E23" i="2" l="1"/>
  <c r="F37" i="63"/>
  <c r="F24" i="63" s="1"/>
  <c r="E25" i="2" l="1"/>
  <c r="E5" i="3"/>
  <c r="E14" i="3" s="1"/>
  <c r="F23" i="1" l="1"/>
  <c r="F25" i="1" l="1"/>
  <c r="F11" i="1"/>
  <c r="F5" i="1" s="1"/>
  <c r="F17" i="1" l="1"/>
  <c r="F16" i="1" s="1"/>
  <c r="O3" i="86"/>
  <c r="G35" i="63" l="1"/>
  <c r="G5" i="63" l="1"/>
  <c r="F17" i="2"/>
  <c r="G8" i="63"/>
  <c r="G25" i="63"/>
  <c r="F5" i="2"/>
  <c r="G16" i="63" l="1"/>
  <c r="G19" i="63"/>
  <c r="G31" i="63"/>
  <c r="G18" i="63"/>
  <c r="G23" i="63" l="1"/>
  <c r="F7" i="2"/>
  <c r="F13" i="2" l="1"/>
  <c r="F16" i="2" s="1"/>
  <c r="F21" i="2" l="1"/>
  <c r="F23" i="2" s="1"/>
  <c r="F6" i="45"/>
  <c r="F22" i="45" s="1"/>
  <c r="F37" i="45" s="1"/>
  <c r="F46" i="45" s="1"/>
  <c r="F48" i="45" s="1"/>
  <c r="F25" i="2" l="1"/>
  <c r="F5" i="3"/>
  <c r="F14" i="3" s="1"/>
  <c r="E48" i="45"/>
  <c r="D48" i="45" l="1"/>
  <c r="G37" i="63"/>
  <c r="G24" i="6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Roberto Ruas Guimarães Junior</author>
  </authors>
  <commentList>
    <comment ref="A4" authorId="0" shapeId="0" xr:uid="{00000000-0006-0000-2C00-000001000000}">
      <text>
        <r>
          <rPr>
            <b/>
            <sz val="9"/>
            <color indexed="81"/>
            <rFont val="Tahoma"/>
            <family val="2"/>
          </rPr>
          <t xml:space="preserve">8.1.7.21+
8.1.7.06+
8.1.7.75
</t>
        </r>
      </text>
    </comment>
    <comment ref="A5" authorId="0" shapeId="0" xr:uid="{00000000-0006-0000-2C00-000002000000}">
      <text>
        <r>
          <rPr>
            <b/>
            <sz val="9"/>
            <color indexed="81"/>
            <rFont val="Tahoma"/>
            <family val="2"/>
          </rPr>
          <t>8.1.7.63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2C00-000003000000}">
      <text>
        <r>
          <rPr>
            <b/>
            <sz val="9"/>
            <color indexed="81"/>
            <rFont val="Tahoma"/>
            <family val="2"/>
          </rPr>
          <t>8.1.7.03+
8.1.7.24+
8.1.7.60+
8.1.7.99+
8.1.7.69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<sst xmlns="http://schemas.openxmlformats.org/spreadsheetml/2006/main" count="5096" uniqueCount="1320">
  <si>
    <t>TITULOS DE RENDA FIXA</t>
  </si>
  <si>
    <t>1.3.1.10.30</t>
  </si>
  <si>
    <t>CDB - INSTITUICAO FINANCEIRA LIGADA</t>
  </si>
  <si>
    <t>1.3.1.10.30.01</t>
  </si>
  <si>
    <t>TITULOS DE RENDA VARIAVEL</t>
  </si>
  <si>
    <t>1.3.1.20.10</t>
  </si>
  <si>
    <t>ACOES DE COMPANHIAS ABERTAS</t>
  </si>
  <si>
    <t>1.3.1.20.10.10</t>
  </si>
  <si>
    <t>1.3.1.20.20</t>
  </si>
  <si>
    <t>ACOES DE COMPANHIAS FECHADAS</t>
  </si>
  <si>
    <t>1.3.1.20.20.10</t>
  </si>
  <si>
    <t>ACOES DE COMPANHIAS FECHADAS CAIXAPAR</t>
  </si>
  <si>
    <t>1.8</t>
  </si>
  <si>
    <t>OUTROS CREDITOS</t>
  </si>
  <si>
    <t>RENDAS A RECEBER</t>
  </si>
  <si>
    <t>1.8.3.60</t>
  </si>
  <si>
    <t>DIVIDENDOS E BONIFICACOES EM DINHEIRO A RECEBER</t>
  </si>
  <si>
    <t>1.8.3.60.11</t>
  </si>
  <si>
    <t>1.8.3.60.11.01</t>
  </si>
  <si>
    <t>1.8.3.60.11.02</t>
  </si>
  <si>
    <t>DIVERSOS</t>
  </si>
  <si>
    <t>1.8.8.25</t>
  </si>
  <si>
    <t>CREDITOS TRIBUTARIOS IMPOSTOS E CONTRIB</t>
  </si>
  <si>
    <t>1.8.8.25.51</t>
  </si>
  <si>
    <t>1.8.8.25.51.01</t>
  </si>
  <si>
    <t>1.8.8.25.51.02</t>
  </si>
  <si>
    <t>1.8.8.45</t>
  </si>
  <si>
    <t>IMPOSTOS E CONTRIBUICOES A COMPENSAR</t>
  </si>
  <si>
    <t>INVESTIMENTOS</t>
  </si>
  <si>
    <t>2.1.2</t>
  </si>
  <si>
    <t>PARTICIPACOES EM COLIGADAS E CONTROLADAS NO PAIS</t>
  </si>
  <si>
    <t>2.1.2.10</t>
  </si>
  <si>
    <t>PARTICIPACOES EM COLIGADAS E CONTROLADAS</t>
  </si>
  <si>
    <t>IMOBILIZADO DE USO</t>
  </si>
  <si>
    <t>2.2.4</t>
  </si>
  <si>
    <t>INSTALACOES MOVEIS E EQUIPAMENTOS DE USO</t>
  </si>
  <si>
    <t>2.2.4.99</t>
  </si>
  <si>
    <t>DEPRECIACAO ACUM DE MOVEIS E EQUIPAM DE USO(-)</t>
  </si>
  <si>
    <t>2.2.4.99.10</t>
  </si>
  <si>
    <t>2.2.4.99.10.20</t>
  </si>
  <si>
    <t>CONTAS DE RESULTADO DEVEDORAS</t>
  </si>
  <si>
    <t>8.1</t>
  </si>
  <si>
    <t>DESPESAS OPERACIONAIS</t>
  </si>
  <si>
    <t>DESPESAS DE PARTICIPACOES</t>
  </si>
  <si>
    <t>8.1.6.20</t>
  </si>
  <si>
    <t>DESPESAS DE AJUSTES EM INVEST COLIG E CONTROL</t>
  </si>
  <si>
    <t>8.1.6.20.10</t>
  </si>
  <si>
    <t>DESPESAS DE AJUSTES EM INVEST EM COLIG E CONTROL</t>
  </si>
  <si>
    <t>8.1.6.20.10.20</t>
  </si>
  <si>
    <t>8.1.6.20.10.21</t>
  </si>
  <si>
    <t>8.1.6.20.10.30</t>
  </si>
  <si>
    <t>8.1.7</t>
  </si>
  <si>
    <t>DESPESAS ADMINISTRATIVAS</t>
  </si>
  <si>
    <t>8.1.7.03</t>
  </si>
  <si>
    <t>DESPESAS DE AGUA ENERGIA E GAS</t>
  </si>
  <si>
    <t>8.1.7.03.11</t>
  </si>
  <si>
    <t>8.1.7.03.11.01</t>
  </si>
  <si>
    <t>8.1.7.06</t>
  </si>
  <si>
    <t>DESPESAS DE ALUGUEIS</t>
  </si>
  <si>
    <t>8.1.7.06.11</t>
  </si>
  <si>
    <t>8.1.7.06.11.01</t>
  </si>
  <si>
    <t>8.1.7.18</t>
  </si>
  <si>
    <t>DESPESAS DE HONORARIOS</t>
  </si>
  <si>
    <t>8.1.7.18.21</t>
  </si>
  <si>
    <t>8.1.7.18.21.01</t>
  </si>
  <si>
    <t>8.1.7.18.21.02</t>
  </si>
  <si>
    <t>8.1.7.18.21.03</t>
  </si>
  <si>
    <t>8.1.7.18.21.05</t>
  </si>
  <si>
    <t>8.1.7.18.21.07</t>
  </si>
  <si>
    <t>8.1.7.18.21.14</t>
  </si>
  <si>
    <t>8.1.7.18.21.15</t>
  </si>
  <si>
    <t>8.1.7.18.21.16</t>
  </si>
  <si>
    <t>8.1.7.21</t>
  </si>
  <si>
    <t>DESPESAS DE MANUTENCAO E CONSERVACAO DE BENS</t>
  </si>
  <si>
    <t>8.1.7.21.11</t>
  </si>
  <si>
    <t>DESP DE MANUT E CONSERVACAO DE BENS - CAIXAPAR</t>
  </si>
  <si>
    <t>8.1.7.21.11.01</t>
  </si>
  <si>
    <t>8.1.7.27</t>
  </si>
  <si>
    <t>DESPESAS DE PESSOAL - BENEFICIOS</t>
  </si>
  <si>
    <t>8.1.7.27.12</t>
  </si>
  <si>
    <t>8.1.7.27.12.01</t>
  </si>
  <si>
    <t>8.1.7.27.12.03</t>
  </si>
  <si>
    <t>8.1.7.30</t>
  </si>
  <si>
    <t>DESPESAS DE PESSOAL - ENCARGOS SOCIAIS</t>
  </si>
  <si>
    <t>8.1.7.30.12</t>
  </si>
  <si>
    <t>8.1.7.30.12.01</t>
  </si>
  <si>
    <t>8.1.7.30.12.02</t>
  </si>
  <si>
    <t>8.1.7.30.52</t>
  </si>
  <si>
    <t>8.1.7.30.52.01</t>
  </si>
  <si>
    <t>8.1.7.30.62</t>
  </si>
  <si>
    <t>8.1.7.30.62.02</t>
  </si>
  <si>
    <t>8.1.7.30.97</t>
  </si>
  <si>
    <t>8.1.7.30.97.01</t>
  </si>
  <si>
    <t>8.1.7.33</t>
  </si>
  <si>
    <t>DESPESAS DE PESSOAL - PROVENTOS</t>
  </si>
  <si>
    <t>8.1.7.33.11</t>
  </si>
  <si>
    <t>8.1.7.33.11.01</t>
  </si>
  <si>
    <t>8.1.7.33.11.02</t>
  </si>
  <si>
    <t>8.1.7.33.11.03</t>
  </si>
  <si>
    <t>8.1.7.33.11.04</t>
  </si>
  <si>
    <t>8.1.7.33.11.06</t>
  </si>
  <si>
    <t>8.1.7.33.11.11</t>
  </si>
  <si>
    <t>8.1.7.33.11.13</t>
  </si>
  <si>
    <t>8.1.7.33.11.14</t>
  </si>
  <si>
    <t>8.1.7.33.11.15</t>
  </si>
  <si>
    <t>8.1.7.33.11.16</t>
  </si>
  <si>
    <t>8.1.7.60</t>
  </si>
  <si>
    <t>DESPESAS DE SERVICOS DE VIGILANCIA E SEGURANCA</t>
  </si>
  <si>
    <t>8.1.7.60.11</t>
  </si>
  <si>
    <t>8.1.7.60.11.01</t>
  </si>
  <si>
    <t>8.1.7.63</t>
  </si>
  <si>
    <t>DESPESAS DE SERVICOS TECNICOS ESPECIALIZADOS</t>
  </si>
  <si>
    <t>8.1.7.63.20</t>
  </si>
  <si>
    <t>8.1.7.63.20.01</t>
  </si>
  <si>
    <t>8.1.7.69</t>
  </si>
  <si>
    <t>DESPESAS TRIBUTARIAS</t>
  </si>
  <si>
    <t>8.1.7.69.20</t>
  </si>
  <si>
    <t>8.1.7.69.20.02</t>
  </si>
  <si>
    <t>8.1.7.75</t>
  </si>
  <si>
    <t>DESPESAS DE VIAGEM NO PAIS</t>
  </si>
  <si>
    <t>8.1.7.75.20</t>
  </si>
  <si>
    <t>8.1.7.75.20.01</t>
  </si>
  <si>
    <t>8.1.7.99</t>
  </si>
  <si>
    <t>OUTRAS DESPESAS ADMINISTRATIVAS</t>
  </si>
  <si>
    <t>8.1.7.99.50</t>
  </si>
  <si>
    <t>8.1.7.99.50.99</t>
  </si>
  <si>
    <t>8.1.8</t>
  </si>
  <si>
    <t>APROVISIONAMENTOS E AJUSTES PATRIMONIAIS</t>
  </si>
  <si>
    <t>8.1.8.20</t>
  </si>
  <si>
    <t>DESPESAS DE DEPRECIACAO</t>
  </si>
  <si>
    <t>8.1.8.20.10</t>
  </si>
  <si>
    <t>8.1.8.20.10.20</t>
  </si>
  <si>
    <t>OUTRAS DESPESAS OPERACIONAIS</t>
  </si>
  <si>
    <t>8.1.9.30</t>
  </si>
  <si>
    <t>DESPESAS DE CONTRIBUICAO AO COFINS</t>
  </si>
  <si>
    <t>8.1.9.30.11</t>
  </si>
  <si>
    <t>8.1.9.30.11.01</t>
  </si>
  <si>
    <t>8.1.9.33</t>
  </si>
  <si>
    <t>DESPESAS DE CONTRIBUICAO AO PIS/PASEP</t>
  </si>
  <si>
    <t>8.1.9.33.11</t>
  </si>
  <si>
    <t>8.1.9.33.11.01</t>
  </si>
  <si>
    <t>8.1.9.99</t>
  </si>
  <si>
    <t>8.1.9.99.50</t>
  </si>
  <si>
    <t>OUTRAS DESPESAS OPERACIONAIS - CAIXAPAR</t>
  </si>
  <si>
    <t>8.1.9.99.50.01</t>
  </si>
  <si>
    <t>8.1.9.99.50.04</t>
  </si>
  <si>
    <t>8.1.9.99.50.05</t>
  </si>
  <si>
    <t>8.9</t>
  </si>
  <si>
    <t>APURACAO DE RESULTADO</t>
  </si>
  <si>
    <t>8.9.4</t>
  </si>
  <si>
    <t>IMPOSTO DE RENDA</t>
  </si>
  <si>
    <t>8.9.4.10</t>
  </si>
  <si>
    <t>8.9.4.10.11.01</t>
  </si>
  <si>
    <t>8.9.4.10.31</t>
  </si>
  <si>
    <t>8.9.4.20</t>
  </si>
  <si>
    <t>CONTRIBUICAO SOCIAL</t>
  </si>
  <si>
    <t>8.9.4.20.11.01</t>
  </si>
  <si>
    <t>8.9.4.20.31</t>
  </si>
  <si>
    <t>4.9</t>
  </si>
  <si>
    <t>OUTRAS OBRIGACOES</t>
  </si>
  <si>
    <t>4.9.4</t>
  </si>
  <si>
    <t>FISCAIS E PREVIDENCIARIAS</t>
  </si>
  <si>
    <t>4.9.4.10.11</t>
  </si>
  <si>
    <t>4.9.4.10.11.02</t>
  </si>
  <si>
    <t>4.9.4.10.11.03</t>
  </si>
  <si>
    <t>4.9.4.10.11.04</t>
  </si>
  <si>
    <t>4.9.4.30.99</t>
  </si>
  <si>
    <t>OUTRAS</t>
  </si>
  <si>
    <t>4.9.4.30.99.01</t>
  </si>
  <si>
    <t>4.9.4.30.99.02</t>
  </si>
  <si>
    <t>DIVERSAS</t>
  </si>
  <si>
    <t>4.9.9.30</t>
  </si>
  <si>
    <t>PROVISAO PARA PAGAMENTOS A EFETUAR</t>
  </si>
  <si>
    <t>4.9.9.30.11</t>
  </si>
  <si>
    <t>4.9.9.30.11.05</t>
  </si>
  <si>
    <t>4.9.9.30.11.06</t>
  </si>
  <si>
    <t>4.9.9.30.11.07</t>
  </si>
  <si>
    <t>4.9.9.92</t>
  </si>
  <si>
    <t>CREDORES DIVERSOS - PAIS</t>
  </si>
  <si>
    <t>4.9.9.92.51</t>
  </si>
  <si>
    <t>4.9.9.92.51.01</t>
  </si>
  <si>
    <t>4.9.9.92.51.02</t>
  </si>
  <si>
    <t>4.9.9.92.51.03</t>
  </si>
  <si>
    <t>4.9.9.92.51.05</t>
  </si>
  <si>
    <t>PATRIMONIO LIQUIDO</t>
  </si>
  <si>
    <t>6.1</t>
  </si>
  <si>
    <t>6.1.1</t>
  </si>
  <si>
    <t>CAPITAL SOCIAL</t>
  </si>
  <si>
    <t>CAPITAL AUTORIZADO</t>
  </si>
  <si>
    <t>6.1.1.10.10</t>
  </si>
  <si>
    <t>CAPITAL</t>
  </si>
  <si>
    <t>6.1.1.10.10.14</t>
  </si>
  <si>
    <t>CAPITAL A REALIZAR (-)</t>
  </si>
  <si>
    <t>6.1.1.50.10</t>
  </si>
  <si>
    <t>CAPITAL A REALIZAR/-/</t>
  </si>
  <si>
    <t>6.1.1.50.10.03</t>
  </si>
  <si>
    <t>RESERVAS DE LUCROS</t>
  </si>
  <si>
    <t>6.1.5.10</t>
  </si>
  <si>
    <t>RESERVA LEGAL</t>
  </si>
  <si>
    <t>6.1.5.10.20</t>
  </si>
  <si>
    <t>6.1.5.10.20.01</t>
  </si>
  <si>
    <t>6.1.5.20</t>
  </si>
  <si>
    <t>RESERVAS ESTATUTARIAS</t>
  </si>
  <si>
    <t>6.1.5.20.10</t>
  </si>
  <si>
    <t>6.1.5.20.10.20</t>
  </si>
  <si>
    <t>AJUSTES DE AVALIACAO PATRIMONIAL</t>
  </si>
  <si>
    <t>6.1.6.10</t>
  </si>
  <si>
    <t>TITULOS DISPONIVEIS PARA A VENDA</t>
  </si>
  <si>
    <t>6.1.6.10.10</t>
  </si>
  <si>
    <t>PROPRIOS</t>
  </si>
  <si>
    <t>6.1.6.10.10.20</t>
  </si>
  <si>
    <t>6.1.6.10.10.21</t>
  </si>
  <si>
    <t>TIT DISP VENDA - PROV/TRIB/-/CAIXAPAR</t>
  </si>
  <si>
    <t>6.1.6.10.20</t>
  </si>
  <si>
    <t>6.1.6.10.20.30</t>
  </si>
  <si>
    <t>CONTAS DE RESULTADO CREDORAS</t>
  </si>
  <si>
    <t>7.1</t>
  </si>
  <si>
    <t>RECEITAS OPERACIONAIS</t>
  </si>
  <si>
    <t>RENDAS APLIC INTERFINANCEIRAS LIQUIDEZ</t>
  </si>
  <si>
    <t>7.1.4.10</t>
  </si>
  <si>
    <t>RENDAS DE APLIC EM OPER COMPROMISSADAS</t>
  </si>
  <si>
    <t>7.1.4.10.11</t>
  </si>
  <si>
    <t>POSICAO BANCADA - CAIXAPAR</t>
  </si>
  <si>
    <t>7.1.4.10.11.01</t>
  </si>
  <si>
    <t>RDAS C/TIT VAL MOBIL E INSTRUM DERIVAT</t>
  </si>
  <si>
    <t>7.1.5.10</t>
  </si>
  <si>
    <t>RENDAS DE TITULOS DE RENDA FIXA</t>
  </si>
  <si>
    <t>7.1.5.10.12</t>
  </si>
  <si>
    <t>7.1.5.10.12.01</t>
  </si>
  <si>
    <t>RENDAS DE PARTICIPACOES</t>
  </si>
  <si>
    <t>7.1.8.20</t>
  </si>
  <si>
    <t>RENDAS DE AJUSTES EM INVEST EM COLIG E CONTROL</t>
  </si>
  <si>
    <t>7.1.8.20.10</t>
  </si>
  <si>
    <t>7.1.8.20.10.20</t>
  </si>
  <si>
    <t>7.1.8.20.10.30</t>
  </si>
  <si>
    <t>RENDAS PART AJUSTE IFRS POSITIVO CAIXAPAR</t>
  </si>
  <si>
    <t>OUTRAS RECEITAS OPERACIONAIS</t>
  </si>
  <si>
    <t>7.1.9.99</t>
  </si>
  <si>
    <t>OUTRAS RENDAS OPERACIONAIS</t>
  </si>
  <si>
    <t>7.1.9.99.14</t>
  </si>
  <si>
    <t>7.1.9.99.14.20</t>
  </si>
  <si>
    <t>7.1.9.99.90</t>
  </si>
  <si>
    <t>-</t>
  </si>
  <si>
    <t>Total</t>
  </si>
  <si>
    <t>TOTAL</t>
  </si>
  <si>
    <t>NÃO CIRCULANTE</t>
  </si>
  <si>
    <t>DVA</t>
  </si>
  <si>
    <t>4.9.3.10.11.01</t>
  </si>
  <si>
    <t>Descrição</t>
  </si>
  <si>
    <t>DRE</t>
  </si>
  <si>
    <t xml:space="preserve">   Despesas com manutenção, conservação de bens, viagens e aluguel</t>
  </si>
  <si>
    <t xml:space="preserve">   Despesas com serviços técnicos especializados</t>
  </si>
  <si>
    <t>Salário</t>
  </si>
  <si>
    <t>Capital Social</t>
  </si>
  <si>
    <t>Reservas</t>
  </si>
  <si>
    <t>Outras Despesas Administrativas</t>
  </si>
  <si>
    <t>Despesas com manutenção, conservação de bens, viagens e aluguel</t>
  </si>
  <si>
    <t>Despesas com serviços técnicos especializados</t>
  </si>
  <si>
    <t>Outras Despesas Operacionais</t>
  </si>
  <si>
    <t>Administrador R$</t>
  </si>
  <si>
    <t>Empregado R$</t>
  </si>
  <si>
    <t>Maior Salário</t>
  </si>
  <si>
    <t>Salário Médio</t>
  </si>
  <si>
    <t>Menor Salário</t>
  </si>
  <si>
    <t xml:space="preserve">    Reserva Legal</t>
  </si>
  <si>
    <t>2.1.2.10.11</t>
  </si>
  <si>
    <t>2.1.2.10.11.01</t>
  </si>
  <si>
    <t>2.1.2.10.12</t>
  </si>
  <si>
    <t>2.1.2.10.12.01</t>
  </si>
  <si>
    <t>2.1.2.10.14</t>
  </si>
  <si>
    <t>2.1.2.10.14.01</t>
  </si>
  <si>
    <t>2.1.2.10.14.02</t>
  </si>
  <si>
    <t>2.1.2.10.21</t>
  </si>
  <si>
    <t>OUTRAS PART-VALOR DE EQUIVALENCIA PATRIMONIAL</t>
  </si>
  <si>
    <t>2.1.2.10.21.15</t>
  </si>
  <si>
    <t>2.1.2.10.21.16</t>
  </si>
  <si>
    <t>2.1.2.10.21.17</t>
  </si>
  <si>
    <t>2.1.2.10.21.21</t>
  </si>
  <si>
    <t>2.1.2.10.21.22</t>
  </si>
  <si>
    <t>2.1.2.10.21.23</t>
  </si>
  <si>
    <t>2.1.2.10.21.24</t>
  </si>
  <si>
    <t>2.1.2.10.21.26</t>
  </si>
  <si>
    <t>2.1.2.10.22</t>
  </si>
  <si>
    <t>2.1.2.10.22.01</t>
  </si>
  <si>
    <t>2.1.2.10.24</t>
  </si>
  <si>
    <t>2.1.2.10.24.01</t>
  </si>
  <si>
    <t>2.1.2.10.24.02</t>
  </si>
  <si>
    <t>8.1.7.99.50.03</t>
  </si>
  <si>
    <t>6.1.3</t>
  </si>
  <si>
    <t>RESERVAS DE CAPITAL</t>
  </si>
  <si>
    <t>6.1.3.99</t>
  </si>
  <si>
    <t>OUTRAS RESERVAS DE CAPITAL</t>
  </si>
  <si>
    <t>6.1.3.99.20</t>
  </si>
  <si>
    <t>6.1.3.99.20.04</t>
  </si>
  <si>
    <t>6.1.6.90</t>
  </si>
  <si>
    <t>OUTROS AJUSTES DE AVALIACAO PATRIMONIAL</t>
  </si>
  <si>
    <t>6.1.6.90.20</t>
  </si>
  <si>
    <t>6.1.6.90.20.01</t>
  </si>
  <si>
    <t>4.9.4.10.11.01</t>
  </si>
  <si>
    <t>1.8.8.92</t>
  </si>
  <si>
    <t>DEVEDORES DIVERSOS - PAIS</t>
  </si>
  <si>
    <t>1.8.8.92.36</t>
  </si>
  <si>
    <t>1.8.8.92.36.10</t>
  </si>
  <si>
    <t xml:space="preserve">   Diversas (água, energia, assinaturas e outras)</t>
  </si>
  <si>
    <t>Total de outras despesas administrativas</t>
  </si>
  <si>
    <t>SOCIAIS E ESTATUTARIAS</t>
  </si>
  <si>
    <t>4.9.3.10</t>
  </si>
  <si>
    <t>DIVIDENDOS E BONIFICACOES A PAGAR</t>
  </si>
  <si>
    <t>4.9.3.10.11</t>
  </si>
  <si>
    <t>DIVIDENDOS E BONIFICACOES A PAGAR CAIXAPAR</t>
  </si>
  <si>
    <t>DIVIDENDOS PROPOSTOS A PAGAR CAIXAPAR</t>
  </si>
  <si>
    <t>RENDAS DE AJUSTES INVEST CONTROL COLIG CAIXAPAR</t>
  </si>
  <si>
    <t>1.1</t>
  </si>
  <si>
    <t>1.2</t>
  </si>
  <si>
    <t>1.3.1.20</t>
  </si>
  <si>
    <t>1.3.1.10</t>
  </si>
  <si>
    <t>1.8.3</t>
  </si>
  <si>
    <t>1.8.8</t>
  </si>
  <si>
    <t>2.1</t>
  </si>
  <si>
    <t>2.2</t>
  </si>
  <si>
    <t>4.9.3</t>
  </si>
  <si>
    <t>4.9.4.10</t>
  </si>
  <si>
    <t>4.9.9</t>
  </si>
  <si>
    <t>4.9.4.30</t>
  </si>
  <si>
    <t>6.1.1.10</t>
  </si>
  <si>
    <t>6.1.1.50</t>
  </si>
  <si>
    <t>6.1.6</t>
  </si>
  <si>
    <t>6.1.5</t>
  </si>
  <si>
    <t>Diversas</t>
  </si>
  <si>
    <t>7.1.8</t>
  </si>
  <si>
    <t>7.1.9.99.26.21</t>
  </si>
  <si>
    <t>8.1.6</t>
  </si>
  <si>
    <t>7.1.9</t>
  </si>
  <si>
    <t>7.1.9.99.26</t>
  </si>
  <si>
    <t>8.1.9</t>
  </si>
  <si>
    <t>8.1.9.99.50.03</t>
  </si>
  <si>
    <t>7.1.4</t>
  </si>
  <si>
    <t>7.1.5</t>
  </si>
  <si>
    <t>8.9.4.10.11</t>
  </si>
  <si>
    <t>8.9.4.20.11</t>
  </si>
  <si>
    <t>8.9.4.10.31.01</t>
  </si>
  <si>
    <t>8.9.4.20.31.01</t>
  </si>
  <si>
    <t>As notas explicativas da administração são parte integrante das demonstrações contábeis.</t>
  </si>
  <si>
    <t>CIRCULANTE E NAO CIRCULANTE</t>
  </si>
  <si>
    <t>DISPONIBILIDADES</t>
  </si>
  <si>
    <t>1.1.1</t>
  </si>
  <si>
    <t>CAIXA</t>
  </si>
  <si>
    <t>1.1.1.13</t>
  </si>
  <si>
    <t>CAIXA - CAIXAPAR</t>
  </si>
  <si>
    <t>1.1.1.13.10</t>
  </si>
  <si>
    <t>1.1.1.13.10.01</t>
  </si>
  <si>
    <t>1.1.2</t>
  </si>
  <si>
    <t>DEPOSITOS BANCARIOS</t>
  </si>
  <si>
    <t>1.1.2.92</t>
  </si>
  <si>
    <t>1.1.2.92.10</t>
  </si>
  <si>
    <t>1.1.2.92.10.01</t>
  </si>
  <si>
    <t>APLICACOES INTERFINANCEIRAS DE LIQUIDEZ</t>
  </si>
  <si>
    <t>1.2.1</t>
  </si>
  <si>
    <t>APLICACOES EM OPERACOES COMPROMISSADAS</t>
  </si>
  <si>
    <t>1.2.1.10</t>
  </si>
  <si>
    <t>REVENDAS A LIQUIDAR-POSICAO BANCADA</t>
  </si>
  <si>
    <t>Outras Receitas Operacionais</t>
  </si>
  <si>
    <t>1.3</t>
  </si>
  <si>
    <t>TITULOS E VALORES MOBILIARIOS</t>
  </si>
  <si>
    <t>1.3.1</t>
  </si>
  <si>
    <t>LIVRES</t>
  </si>
  <si>
    <t>2014</t>
  </si>
  <si>
    <t>CAIXA/CAIXAPAR</t>
  </si>
  <si>
    <t>DEPOSITOS BANCARIOS/CAIXAPAR</t>
  </si>
  <si>
    <t>1.2.1.10.07</t>
  </si>
  <si>
    <t>NOTAS DO TESOURO NACIONAL - REV A LIQ - POS BANC</t>
  </si>
  <si>
    <t>1.2.1.10.07.84</t>
  </si>
  <si>
    <t>NTN - REV A LIQ/POS BANC/CAIXAPAR</t>
  </si>
  <si>
    <t>CDB - TVM/TITULOS DE RENDA FIXA/CAIXAPAR</t>
  </si>
  <si>
    <t>1.3.1.15</t>
  </si>
  <si>
    <t>COTAS DE FUNDOS DE INVESTIMENTO</t>
  </si>
  <si>
    <t>1.3.1.15.25</t>
  </si>
  <si>
    <t>COTA DE FUNDO REFERENCIADO</t>
  </si>
  <si>
    <t>1.3.1.15.25.01</t>
  </si>
  <si>
    <t>COTAS DE FUNDOS REFERENCIADOS/CAIXAPAR</t>
  </si>
  <si>
    <t>TIT RDA VARL - ACOES DE CIAS ABERTAS/CAIXAPAR</t>
  </si>
  <si>
    <t>DIVID E BONIF A RECEBER/CAIXAPAR</t>
  </si>
  <si>
    <t>JCP A RECEBER/CAIXAPAR</t>
  </si>
  <si>
    <t>DIVIDENDOS A RECEBER/CAIXAPAR</t>
  </si>
  <si>
    <t>CR TRIBUT - DIF TEMPORARIAS/CAIXAPAR</t>
  </si>
  <si>
    <t>IRPJ - DIFERENCAS TEMPORARIAS/CAIXAPAR</t>
  </si>
  <si>
    <t>CSLL - DIFERENCAS TEMPORARIAS/CAIXAPAR</t>
  </si>
  <si>
    <t>1.8.8.45.11</t>
  </si>
  <si>
    <t>IMP E CONTR A COMPENSAR/CAIXAPAR</t>
  </si>
  <si>
    <t>1.8.8.45.11.01</t>
  </si>
  <si>
    <t>IMPOSTO DE RENDA A COMPENSAR/CAIXAPAR</t>
  </si>
  <si>
    <t>1.8.8.45.11.02</t>
  </si>
  <si>
    <t>ANTECIP DE IMPOSTO DE RENDA/CAIXAPAR</t>
  </si>
  <si>
    <t>1.8.8.45.11.04</t>
  </si>
  <si>
    <t>ANTECIP DE CSLL/CAIXAPAR</t>
  </si>
  <si>
    <t>OUTROS VLRS A RECEBER/CAIXAPAR</t>
  </si>
  <si>
    <t>AUTOR FUNC BACEN - VLR EQUIVALENCIA PATRIM</t>
  </si>
  <si>
    <t>AUTOR FUNC BACEN-AGIO BAS EXPECT RENT FUTURA</t>
  </si>
  <si>
    <t>AGIO EXPECT RENTAB FUTURA - BANCO PAN/CAIXAPAR</t>
  </si>
  <si>
    <t>AUTOR FUN BACEN-AGIO BAS FDO COM,INTANG E OUT RA</t>
  </si>
  <si>
    <t>INTANG - BANCO PAN/CAIXAPAR</t>
  </si>
  <si>
    <t>AMORT DO INTANG/-/BANCO PAN/CAIXAPAR</t>
  </si>
  <si>
    <t>PART MEP - ELO SERVICOS/CAIXAPAR</t>
  </si>
  <si>
    <t>PART MEP - CIBRASEC/CAIXAPAR</t>
  </si>
  <si>
    <t>2.1.2.10.21.18</t>
  </si>
  <si>
    <t>PART MEP - TECBAN/CAIXAPAR</t>
  </si>
  <si>
    <t>PART MEP - BRANES/CAIXAPAR</t>
  </si>
  <si>
    <t>PART MEP - HABITAR/CAIXAPAR</t>
  </si>
  <si>
    <t>PART MEP - FIP VENEZA/CAIXAPAR</t>
  </si>
  <si>
    <t>PART MEP - FIP AMSTERDAM/CAIXAPAR</t>
  </si>
  <si>
    <t>PART MEP - CAPGEMINI/CAIXAPAR</t>
  </si>
  <si>
    <t>2.1.2.10.21.27</t>
  </si>
  <si>
    <t>GANHO POR VAL NA PART DETIDA ANTERIORMENTE/CXPAR</t>
  </si>
  <si>
    <t>OUT PART-AGIO BASEADO EXPECTAT RENT FUTURA</t>
  </si>
  <si>
    <t>AGIO EXPECT RENTAB FUT - CAPGEMINI/CAIXAPAR</t>
  </si>
  <si>
    <t>OUT PART-AGIO BASEADO FDO COM, INTANG, OUT RAZOE</t>
  </si>
  <si>
    <t>INTANGIVEL - CAPGEMINI/CAIXAPAR</t>
  </si>
  <si>
    <t>AMORT DO INTANG/-/CAPGEMINI/CAIXAPAR</t>
  </si>
  <si>
    <t>2.2.4.20</t>
  </si>
  <si>
    <t>MOVEIS E EQUIPAMENTOS DE USO</t>
  </si>
  <si>
    <t>2.2.4.20.02</t>
  </si>
  <si>
    <t>MOVEIS E EQUIP DE USO/CAIXAPAR</t>
  </si>
  <si>
    <t>2.2.4.20.02.01</t>
  </si>
  <si>
    <t>DEPREC ACUM DE MOVEIS E EQUIP DE USO/-/</t>
  </si>
  <si>
    <t>DEPR ACUM MOVEIS E EQUIP DE USO/-/CAIXAPAR</t>
  </si>
  <si>
    <t>DESP AJ EM INVEST EM COLIG E CONTROL/CAIXAPAR</t>
  </si>
  <si>
    <t>DESP DE AJ EM INVEST/-/AMORT INTANG/CAIXAPAR</t>
  </si>
  <si>
    <t>DESP DE AJ EM INVEST - AJUSTE IFRS/CAIXAPAR</t>
  </si>
  <si>
    <t>DESPESAS DE AGUA ENERGIA E GAS/CAIXAPAR</t>
  </si>
  <si>
    <t>DESPESAS C/ CONSUMO DE AGUA E ENERGIA/CAIXAPAR</t>
  </si>
  <si>
    <t>DESPESAS DE ALUGUEIS/CAIXAPAR</t>
  </si>
  <si>
    <t>DIRETORIA E CONSELHO DE ADMINISTRACAO/CAIXAPAR</t>
  </si>
  <si>
    <t>DESPESAS COM FGTS - DIRETORIA/CAIXAPAR</t>
  </si>
  <si>
    <t>DESPESAS COM INSS - DIRETORIA/CAIXAPAR</t>
  </si>
  <si>
    <t>DESPESAS C/ FUNCEF - DIRETORIA/CAIXAPAR</t>
  </si>
  <si>
    <t>DESP AUX ALIMENTACAO - DIRETORIA/CAIXAPAR</t>
  </si>
  <si>
    <t>8.1.7.18.21.10</t>
  </si>
  <si>
    <t>DESP DE PROV DE 13º SAL - DIRETORIA/CAIXAPAR</t>
  </si>
  <si>
    <t>8.1.7.18.21.11</t>
  </si>
  <si>
    <t>DESP DE FGTS S/13º SAL - DIRETORIA/CAIXAPAR</t>
  </si>
  <si>
    <t>8.1.7.18.21.12</t>
  </si>
  <si>
    <t>DESP C/ INSS - DIRETORIA/CAIXAPAR</t>
  </si>
  <si>
    <t>8.1.7.18.21.13</t>
  </si>
  <si>
    <t>DESP C/ FUNCEF S/13ºSAL - DIRETORIA/CAIXAPAR</t>
  </si>
  <si>
    <t>DESP DE PROV DE FERIAS - DIRETORIA/CAIXAPAR</t>
  </si>
  <si>
    <t>DESP C/ PROV LICENCA PREMIO - DIRET/CAIXAPAR</t>
  </si>
  <si>
    <t>DESP C/ PROV DE APIP - DIRETORIA/CAIXAPAR</t>
  </si>
  <si>
    <t>DESP DE MANUT E CONSERV DE BENS/CAIXAPAR</t>
  </si>
  <si>
    <t>DESPESAS DE PESSOAL - BENEFICIOS/CAIXAPAR</t>
  </si>
  <si>
    <t>DESP DE PESSOAL - PROG ASSIST A INFAN/CAIXAPAR</t>
  </si>
  <si>
    <t>DESP DE PESSOAL - AUX ALIMENTACAO/CAIXAPAR</t>
  </si>
  <si>
    <t>8.1.7.27.12.04</t>
  </si>
  <si>
    <t>DESP DE PESSOAL - VALE TRANSPORTE/CAIXAPAR</t>
  </si>
  <si>
    <t>DESP DE PESSOAL ENC SOCIAIS - FGTS/CAIXAPAR</t>
  </si>
  <si>
    <t>DESP DE ENC SOCIAIS - FGTS/CAIXAPAR</t>
  </si>
  <si>
    <t>DESP DE ENC SOCIAIS - FGTS S/ 13º SAL/CAIXAPAR</t>
  </si>
  <si>
    <t>DESP DE ENC SOCIAIS - PREVI SOCIAL/CAIXAPAR</t>
  </si>
  <si>
    <t>DESP DE ENC SOCIAIS - INSS/CAIXAPAR</t>
  </si>
  <si>
    <t>DESP DE ENC SOCIAIS - PREVI COMPLEMENT/CAIXAPAR</t>
  </si>
  <si>
    <t>DESP DE ENC SOCIAIS - FUNCEF S/13º SAL/CAIXAPAR</t>
  </si>
  <si>
    <t>DESP DE ENC SOCIAIS - OUTROS/CAIXAPAR</t>
  </si>
  <si>
    <t>DESP DE ENC SOCIAIS - SAL EDUCACAO/CAIXAPAR</t>
  </si>
  <si>
    <t>DESPESAS DE PESSOAL - PROVENTOS/CAIXAPAR</t>
  </si>
  <si>
    <t>DESP DE PESSOAL - SAL PADRAO/CAIXAPAR</t>
  </si>
  <si>
    <t>DESP DE PESSOAL - FUNCAO DE CONFIANCA/CAIXAPAR</t>
  </si>
  <si>
    <t>DESP DE PESSOAL - HORA EXTRA/CAIXAPAR</t>
  </si>
  <si>
    <t>DESP DE PESSOAL - ADIC TEMPO DE SERV/CAIXAPAR</t>
  </si>
  <si>
    <t>DESP DE PESSOAL - CTVA/CAIXAPAR</t>
  </si>
  <si>
    <t>DESP DE PESSOAL - APIP/CAIXAPAR</t>
  </si>
  <si>
    <t>DESP DE PESSOAL - PROV 13º SAL/CAIXAPAR</t>
  </si>
  <si>
    <t>DESP DE PESSOAL - PROV DE FERIAS/CAIXAPAR</t>
  </si>
  <si>
    <t>DESP DE PESSOAL - LICENCA PREMIO/CAIXAPAR</t>
  </si>
  <si>
    <t>DESP DE PESSOAL - ADIC NOTURNO/CAIXAPAR</t>
  </si>
  <si>
    <t>8.1.7.33.11.99</t>
  </si>
  <si>
    <t>DESP DE PESSOAL - OUTRAS DESP VANT PESS/CAIXAPAR</t>
  </si>
  <si>
    <t>DESP DE SERV DE VIGILANCIA E SEGURANÇA/CAIXAPAR</t>
  </si>
  <si>
    <t>DESP DE SERV DE VIGILANCIA E SEGURANCA/CAIXAPAR</t>
  </si>
  <si>
    <t>DESPESAS DE SERVICOS DE CONSULTORIA/CAIXAPAR</t>
  </si>
  <si>
    <t>DESP DE SERV DE CONSULTORIA/CAIXAPAR</t>
  </si>
  <si>
    <t>DESPESAS TRIBUTARIAS/CAIXAPAR</t>
  </si>
  <si>
    <t>DESPESAS DE TRIBUTOS FEDERAIS - IOF/CAIXAPAR</t>
  </si>
  <si>
    <t>DESPESAS DE VIAGENS NO PAIS/CAIXAPAR</t>
  </si>
  <si>
    <t>OUTRAS DESPESAS ADMINISTRATIVAS/CAIXAPAR</t>
  </si>
  <si>
    <t>8.1.7.99.50.02</t>
  </si>
  <si>
    <t>OUTRAS DESP TX E TARIFAS AQUISICOES/CAIXAPAR</t>
  </si>
  <si>
    <t>DESP C EMOLUMENTOS E REGIST CART/CAIXAPAR</t>
  </si>
  <si>
    <t>DESPESAS DE DEPRECIACAO MOV EQUIP/CAIXAPAR</t>
  </si>
  <si>
    <t>DESPESAS DE CONTRIBUICAO AO COFINS/CAIXAPAR</t>
  </si>
  <si>
    <t>8.1.9.30.20</t>
  </si>
  <si>
    <t>COFINS DIFERIDO</t>
  </si>
  <si>
    <t>8.1.9.30.20.06</t>
  </si>
  <si>
    <t>ATIVO/PASSIVO FISCAL DIFERIDO COFINS/CAIXAPAR</t>
  </si>
  <si>
    <t>DESPESAS DE CONTRIBUICAO AO PIS/PASEP/CAIXAPAR</t>
  </si>
  <si>
    <t>DESPESAS DE CONTRIBUICAO AO PASEP/CAIXAPAR</t>
  </si>
  <si>
    <t>8.1.9.33.20</t>
  </si>
  <si>
    <t>PASEP DIFERIDO</t>
  </si>
  <si>
    <t>8.1.9.33.20.06</t>
  </si>
  <si>
    <t>ATIVO/PASSIVO FISCAL DIFERIDO PASEP/CAIXAPAR</t>
  </si>
  <si>
    <t>DESP OPER - TARIFAS BANCARIAS/CAIXAPAR</t>
  </si>
  <si>
    <t>8.1.9.99.50.02</t>
  </si>
  <si>
    <t>DESP OPER - ATUAL MONET OBRIG/CAIXAPAR</t>
  </si>
  <si>
    <t>DESP OPER - ATUAL MONET DIVIDENDOS/CAIXAPAR</t>
  </si>
  <si>
    <t>DESP OPER - MULTAS S/ RECOLH ATRASO/CAIXAPAR</t>
  </si>
  <si>
    <t>DESP OPER - COMPARTILH SERV CAIXA/CAIXAPAR</t>
  </si>
  <si>
    <t>IMPOSTO DE RENDA/CAIXAPAR</t>
  </si>
  <si>
    <t>8.9.4.10.20</t>
  </si>
  <si>
    <t>8.9.4.10.20.05</t>
  </si>
  <si>
    <t>PASSIVO FISCAL DIFERIDO DE IRPJ/CAIXAPAR</t>
  </si>
  <si>
    <t>ATIVO FISCAL DIFERIDO/CAIXAPAR</t>
  </si>
  <si>
    <t>DIFERENCAS TEMPORARIAS - IRPJ/CAIXAPAR</t>
  </si>
  <si>
    <t>CONTRIBUICAO SOCIAL/CAIXAPAR</t>
  </si>
  <si>
    <t>8.9.4.20.20</t>
  </si>
  <si>
    <t>8.9.4.20.20.05</t>
  </si>
  <si>
    <t>PASSIVO FISCAL DIFERIDO DE CSLL/CAIXAPAR</t>
  </si>
  <si>
    <t>ATIVO FISCAL DIFERIDO - CSLL/CAIXAPAR</t>
  </si>
  <si>
    <t>DIFERENCAS TEMPORARIAS CSLL/CAIXAPAR</t>
  </si>
  <si>
    <t>IMP E CONTRIB SOBRE LUCROS A PAGAR</t>
  </si>
  <si>
    <t>IMP E CONTRIB S/ LUCROS A PAGAR/CAIXAPAR</t>
  </si>
  <si>
    <t>IMPOSTO DE RENDA A PAGAR/CAIXAPAR</t>
  </si>
  <si>
    <t>CONTRIB SOCIAL A PAGAR/CAIXAPAR</t>
  </si>
  <si>
    <t>COFINS A PAGAR/CAIXAPAR</t>
  </si>
  <si>
    <t>PASEP A PAGAR/CAIXAPAR</t>
  </si>
  <si>
    <t>4.9.4.20</t>
  </si>
  <si>
    <t>IMPOSTOS E CONTRIBUICOES A RECOLHER</t>
  </si>
  <si>
    <t>4.9.4.20.21</t>
  </si>
  <si>
    <t>IMP E CONTRIB S/ SALARIOS/CAIXAPAR</t>
  </si>
  <si>
    <t>4.9.4.20.21.02</t>
  </si>
  <si>
    <t>IMPOSTO DE RENDA A RECOLHER/CAIXAPAR</t>
  </si>
  <si>
    <t>PROV P IMPOSTOS E CONTRIBUICOES DIFERIDOS</t>
  </si>
  <si>
    <t>PROV IRPJ/CSLL DIFERIDOS PART/CAIXAPAR</t>
  </si>
  <si>
    <t>PROV PASEP/COFINS DIFERIDOS PART/CAIXAPAR</t>
  </si>
  <si>
    <t>DESPESAS DE PESSOAL/CAIXAPAR</t>
  </si>
  <si>
    <t>4.9.9.30.11.01</t>
  </si>
  <si>
    <t>PROV 13º SALARIO/CAIXAPAR</t>
  </si>
  <si>
    <t>4.9.9.30.11.02</t>
  </si>
  <si>
    <t>PROV FUNCEF S/13º SALARIO/CAIXAPAR</t>
  </si>
  <si>
    <t>4.9.9.30.11.03</t>
  </si>
  <si>
    <t>PROV FGTS S/13º SALARIO/CAIXAPAR</t>
  </si>
  <si>
    <t>4.9.9.30.11.04</t>
  </si>
  <si>
    <t>PROV INSS E SAL EDUC S/13º SAL/CAIXAPAR</t>
  </si>
  <si>
    <t>PROV DE FERIAS/CAIXAPAR</t>
  </si>
  <si>
    <t>PROV LICENCA PREMIO/CAIXAPAR</t>
  </si>
  <si>
    <t>PROV ABONO ASSIDUIDADE/CAIXAPAR</t>
  </si>
  <si>
    <t>4.9.9.85</t>
  </si>
  <si>
    <t>VALORES A PAGAR A SOCIEDADES LIGADAS</t>
  </si>
  <si>
    <t>4.9.9.85.10</t>
  </si>
  <si>
    <t>4.9.9.85.10.82</t>
  </si>
  <si>
    <t>VALORES A PAGAR A SOCIEDADES LIGADAS/CAIXAPAR</t>
  </si>
  <si>
    <t>CONTAS A PAGAR/CAIXAPAR</t>
  </si>
  <si>
    <t>FOLHA DE PGTO - DIRETORIA/CAIXAPAR</t>
  </si>
  <si>
    <t>FOLHA DE PGTO - EMPREG DISPONIB CAIXA/CAIXAPAR</t>
  </si>
  <si>
    <t>CONV DE COMPARTILHAMENTO - CAIXA/CAIXAPAR</t>
  </si>
  <si>
    <t>CONV ATIVIDADES OPERACIONAIS/CAIXAPAR</t>
  </si>
  <si>
    <t>CAPITAL AUTORIZADO A INTEGRALIZAR/-/CAIXAPAR</t>
  </si>
  <si>
    <t>OUTRAS RESERVAS DE CAPITAL/CAIXAPAR</t>
  </si>
  <si>
    <t>RESERVA LEGAL/CAIXAPAR</t>
  </si>
  <si>
    <t>RESERVAS MARGEM OPERACIONAL/CAIXAPAR</t>
  </si>
  <si>
    <t>TIT DISP VENDA - AJUSTE VR MERCADO/CAIXAPAR</t>
  </si>
  <si>
    <t>TIT DISPON P VENDA - COLIG E CONTROL/CAIXAPAR</t>
  </si>
  <si>
    <t>VAL/DESVAL TVM COLIG E CONTROL/CAIXAPAR</t>
  </si>
  <si>
    <t>MUDANCA PARTICIP RELATIVA DOS INVEST/CAIXAPAR</t>
  </si>
  <si>
    <t>RDAS DE APLIC EM OPS COMPROMISSADAS/PB/CAIXAPAR</t>
  </si>
  <si>
    <t>RENDAS DE TITULOS DE RENDA FIXA/CAIXAPAR</t>
  </si>
  <si>
    <t>RDAS DE TITULOS DE RENDA FIXA/CAIXAPAR</t>
  </si>
  <si>
    <t>7.1.5.20</t>
  </si>
  <si>
    <t>RENDAS DE TITULOS DE RENDA VARIAVEL</t>
  </si>
  <si>
    <t>7.1.5.20.12</t>
  </si>
  <si>
    <t>REC DE APLIC EM RENDA VARIAVEL/CAIXAPAR</t>
  </si>
  <si>
    <t>7.1.5.20.12.01</t>
  </si>
  <si>
    <t>RDAS ACOES CIAS ABERTAS - DIVID CIELO/CAIXAPAR</t>
  </si>
  <si>
    <t>7.1.5.20.12.02</t>
  </si>
  <si>
    <t>RDAS ACOES CIAS ABERTAS - JCP CIELO/CAIXAPAR</t>
  </si>
  <si>
    <t>7.1.5.20.12.03</t>
  </si>
  <si>
    <t>RDAS ACOES CIAS FECHADAS/CAIXAPAR</t>
  </si>
  <si>
    <t>7.1.5.40</t>
  </si>
  <si>
    <t>RENDAS DE APLICACOES EM FUNDOS DE INVESTIMENTO</t>
  </si>
  <si>
    <t>7.1.5.40.10</t>
  </si>
  <si>
    <t>RENDAS DE APLICACOES EM FUNDOS DE INVEST</t>
  </si>
  <si>
    <t>7.1.5.40.10.17</t>
  </si>
  <si>
    <t>RDAS APLIC FDO INVEST REF/CAIXAPAR</t>
  </si>
  <si>
    <t>OUTRAS RDAS OPS - S/CREDITOS TRIB/CAIXAPAR</t>
  </si>
  <si>
    <t>RECEITA ATUAL MONET S/ IRPJ COMPENSAR/CAIXAPAR</t>
  </si>
  <si>
    <t>REC DE JCP E DE DIVIDENDOS/CAIXAPAR</t>
  </si>
  <si>
    <t>RECEITA DE JCP PARTICIPACOES/CAIXAPAR</t>
  </si>
  <si>
    <t>OUTRAS RENDAS OPERACIONAIS - DIVERSOS</t>
  </si>
  <si>
    <t>7.1.9.99.90.66</t>
  </si>
  <si>
    <t>RDAS OPS - ATUAL MONET S/ OUT OPERACOES/CAIXAPAR</t>
  </si>
  <si>
    <t>PART MEP - BANCO PAN/CAIXAPAR</t>
  </si>
  <si>
    <t>PART MEP - CAIXA SEGUROS/CAIXAPAR</t>
  </si>
  <si>
    <t>CAPITAL SUBSCRITO/CAIXAPAR</t>
  </si>
  <si>
    <t>Código da Conta</t>
  </si>
  <si>
    <t>Nome da Conta</t>
  </si>
  <si>
    <t>Balanço</t>
  </si>
  <si>
    <t>C1</t>
  </si>
  <si>
    <t>C2</t>
  </si>
  <si>
    <t>C3</t>
  </si>
  <si>
    <t>DMPL</t>
  </si>
  <si>
    <t>C4</t>
  </si>
  <si>
    <t>Check List = O total é igual ao especificado no Balanço?</t>
  </si>
  <si>
    <t>PROVISAO IR - VALORES DIFERIDOS</t>
  </si>
  <si>
    <t>PROVISAO PARA CSLL - VALORES DIFERIDOS</t>
  </si>
  <si>
    <t>8.1.7.36</t>
  </si>
  <si>
    <t xml:space="preserve">    Capital Autorizado</t>
  </si>
  <si>
    <t xml:space="preserve">    Capital a Realizar</t>
  </si>
  <si>
    <t>Reservas de Lucros</t>
  </si>
  <si>
    <t xml:space="preserve">    Base de Cálculo dos Dividendos</t>
  </si>
  <si>
    <t xml:space="preserve">    Dividendos Propostos</t>
  </si>
  <si>
    <t xml:space="preserve"> Ajustes de Avaliação Patrimonial</t>
  </si>
  <si>
    <t>N4</t>
  </si>
  <si>
    <t>N11</t>
  </si>
  <si>
    <t>N12</t>
  </si>
  <si>
    <t>--------------</t>
  </si>
  <si>
    <t>--</t>
  </si>
  <si>
    <t>CODIGO</t>
  </si>
  <si>
    <t>DV</t>
  </si>
  <si>
    <t>NOME</t>
  </si>
  <si>
    <t>PERMANENTE</t>
  </si>
  <si>
    <t>GANHO VALORIZ PART DETIDA ANTER TECBAN/CXPAR</t>
  </si>
  <si>
    <t>2.1.2.10.21.29</t>
  </si>
  <si>
    <t>PART MEP - PAN CORRETORA</t>
  </si>
  <si>
    <t>COMPENSACAO</t>
  </si>
  <si>
    <t>3.0</t>
  </si>
  <si>
    <t>3.0.9</t>
  </si>
  <si>
    <t>CONTROLE</t>
  </si>
  <si>
    <t>3.0.9.99</t>
  </si>
  <si>
    <t>OUTRAS CONTAS DE COMPENSACAO ATIVAS</t>
  </si>
  <si>
    <t>3.0.9.99.99</t>
  </si>
  <si>
    <t>3.0.9.99.99.03</t>
  </si>
  <si>
    <t>OUT CTAS COMP ATIVAS BANCO PAN/CAIXAPAR</t>
  </si>
  <si>
    <t>3.0.9.99.99.04</t>
  </si>
  <si>
    <t>OUT CTAS COMP ATIVAS CAPGEMINI/CAIXAPAR</t>
  </si>
  <si>
    <t>DESP DE HONOR - DIRETORIA/CONS DE ADM/CAIXAPAR</t>
  </si>
  <si>
    <t>8.1.7.30.62.01</t>
  </si>
  <si>
    <t>DESP DE ENC SOCIAIS - FUNCEF/CAIXAPAR</t>
  </si>
  <si>
    <t>9.0</t>
  </si>
  <si>
    <t>9.0.9</t>
  </si>
  <si>
    <t>9.0.9.99</t>
  </si>
  <si>
    <t>OUTRAS CONTAS DE COMPENSACAO PASSIVAS</t>
  </si>
  <si>
    <t>9.0.9.99.99</t>
  </si>
  <si>
    <t>OUTRAS CONTAS DE COMPENSACAO PASSIVAS-DIVERSOS</t>
  </si>
  <si>
    <t>9.0.9.99.99.03</t>
  </si>
  <si>
    <t>OUT CTAS COMP PASSIVAS - BANCO PAN/CAIXAPAR</t>
  </si>
  <si>
    <t>9.0.9.99.99.04</t>
  </si>
  <si>
    <t>OUT CTAS COMP PASSIVAS - CAPGEMINI/CAIXAPAR</t>
  </si>
  <si>
    <t>_x001B_E_x001B_E_x001B_&amp;l26A_x001B_&amp;l1</t>
  </si>
  <si>
    <t>X_x001B_</t>
  </si>
  <si>
    <t>ENTIDADE :  CA</t>
  </si>
  <si>
    <t>IX</t>
  </si>
  <si>
    <t>2.1.2.10.11.02</t>
  </si>
  <si>
    <t>PART MEP - LUCRO NAO REAL/-/BANCO PAN/CAIXAPAR</t>
  </si>
  <si>
    <t>UNIDADE RESPON</t>
  </si>
  <si>
    <t>SA</t>
  </si>
  <si>
    <t>VEL: 0000-0</t>
  </si>
  <si>
    <t>DESTINO:</t>
  </si>
  <si>
    <t>PZ</t>
  </si>
  <si>
    <t>PRESIDENTE</t>
  </si>
  <si>
    <t>VICE-PRESIDENTE</t>
  </si>
  <si>
    <t>FABIO FERREIRA</t>
  </si>
  <si>
    <t>C</t>
  </si>
  <si>
    <t>LETO                          FABIO LENZA</t>
  </si>
  <si>
    <t>JOAQUIM LIMA DE OLIVEIRA</t>
  </si>
  <si>
    <t>VICE-PRESIDENT</t>
  </si>
  <si>
    <t>E</t>
  </si>
  <si>
    <t>FUNDOS E PROGR</t>
  </si>
  <si>
    <t>AM</t>
  </si>
  <si>
    <t>AS DO GOVERNO FEDERAL</t>
  </si>
  <si>
    <t>JOSE CARLOS ME</t>
  </si>
  <si>
    <t>DA</t>
  </si>
  <si>
    <t>GLIA FILHO                    JOSE HENRIQUE MARQUES DA CRUZ</t>
  </si>
  <si>
    <t>Z.</t>
  </si>
  <si>
    <t>1.8.8.45.21</t>
  </si>
  <si>
    <t>1.8.8.45.21.01</t>
  </si>
  <si>
    <t>2.1.2.10.21.20</t>
  </si>
  <si>
    <t>DESPESAS DE TRIBUTOS FEDERAIS - IOF</t>
  </si>
  <si>
    <t>6.1.8</t>
  </si>
  <si>
    <t>LUCROS OU PREJUIZOS ACUMULADOS</t>
  </si>
  <si>
    <t>6.1.8.10</t>
  </si>
  <si>
    <t>6.1.8.10.10</t>
  </si>
  <si>
    <t>6.1.8.10.10.03</t>
  </si>
  <si>
    <t>LUCROS OU PREJUIZOS-ACUMULADO</t>
  </si>
  <si>
    <t>DIRETOR-EXECUT</t>
  </si>
  <si>
    <t>IV</t>
  </si>
  <si>
    <t>A soma confere?</t>
  </si>
  <si>
    <t>Sim</t>
  </si>
  <si>
    <t>PART MEP - LUCRO NAO REAL/-/BANCO P</t>
  </si>
  <si>
    <t>2.1.2.10.21.30</t>
  </si>
  <si>
    <t>MAIS VALIA DE ATIVOS LIQUIDOS - TEC</t>
  </si>
  <si>
    <t>2.1.2.10.21.31</t>
  </si>
  <si>
    <t>INTANGIVEL - TECBAN/CAIXAPAR</t>
  </si>
  <si>
    <t>7.1.8.20.10.22</t>
  </si>
  <si>
    <t>RDAS DE AJ INVEST GANHO COMPRA VANT</t>
  </si>
  <si>
    <t>MIRIAM APARECI</t>
  </si>
  <si>
    <t>BELCHIOR                     ALEXSANDRA CAMELO BRAGA</t>
  </si>
  <si>
    <t>ANTONIO CARLOS FERREIRA</t>
  </si>
  <si>
    <t>A Nº499/2014, DE 23/04/2014</t>
  </si>
  <si>
    <t>TEOTONIO COSTA REZENDE</t>
  </si>
  <si>
    <t>VICE-PRESIDENTE - INTERINO       PORTARI</t>
  </si>
  <si>
    <t>A Nº072/2015, DE 12/01/2015</t>
  </si>
  <si>
    <t>ROBERTO DERZIE</t>
  </si>
  <si>
    <t>D</t>
  </si>
  <si>
    <t>E SANT'ANNA                   SERGIO PINHEIRO RODRIGUES</t>
  </si>
  <si>
    <t>FERNANDA OLIVEIRA DE SOUZA SOARES</t>
  </si>
  <si>
    <t>GERENTE NACIONAL DE CONTABILIDADE DE TER</t>
  </si>
  <si>
    <t>CEIROS    CRC/DF 11025/0</t>
  </si>
  <si>
    <t>&amp;l1O_x001B_(s13H_x001B_(19U_x001B_&amp;l5.3C_x001B_&amp;l66F_x001B_&amp;a3L_x001B_&amp;k0G02/03/2015   PZ.ARQ: 30A</t>
  </si>
  <si>
    <t>C E F   -   C A I X A    E C O N O M I</t>
  </si>
  <si>
    <t>C A    F E D E R A L                       PAG.     1</t>
  </si>
  <si>
    <t>SICOF - SISTEMA DE CONTABILIDADE DE ENTIDADES</t>
  </si>
  <si>
    <t>SOCIAIS ADMINISTRADAS           CAI621SA - #10</t>
  </si>
  <si>
    <t>APAR                       B A L A N C E T E   M E N S A L   A T I V</t>
  </si>
  <si>
    <t>O                               REF:    12.2014</t>
  </si>
  <si>
    <t>---------------------------------------------------------------------</t>
  </si>
  <si>
    <t>-----------------------------------------------</t>
  </si>
  <si>
    <t>1A.VIA: 0000-0           2A.VIA: 0000-0           3A.VIA: 0000-0</t>
  </si>
  <si>
    <t>4A.VIA: 0000-0           5A.VIA: 0000-0</t>
  </si>
  <si>
    <t>_x000C_02/03/2015</t>
  </si>
  <si>
    <t>.ARQ: 30A                C E F   -   C A I X A    E C O N O M I C A</t>
  </si>
  <si>
    <t>2.1.2.10.21.28</t>
  </si>
  <si>
    <t>PARTICIPACAO TECBAN - AUM DE PART/CAIXAPAR</t>
  </si>
  <si>
    <t>2.1.2.10.22.02</t>
  </si>
  <si>
    <t>AGIO EXPECT RENTAB FUT - PAN CORRETORA</t>
  </si>
  <si>
    <t>PROVISãO PARA CSLL - VALORES DIFERIDOS</t>
  </si>
  <si>
    <t>APAR                       B A L A N C E T E   M E N S A L   P A S S</t>
  </si>
  <si>
    <t>I V O                           REF:    12.2014</t>
  </si>
  <si>
    <t>DIVIDENDOS E BONIFIC A PAGAR/CAIXAPAR</t>
  </si>
  <si>
    <t>DIVIDENDOS PROPOSTOS A PAGAR/CAIXAPAR</t>
  </si>
  <si>
    <t>F E D E R A L                       PAG.     8</t>
  </si>
  <si>
    <t>PASSIVO PROVISORIO:            6.504.608.315,91</t>
  </si>
  <si>
    <t>F E D E R A L                       PAG.     9</t>
  </si>
  <si>
    <t>TOTAL ATIVO:          6.504.608.315,91                   TOT</t>
  </si>
  <si>
    <t>AL PASSIVO:          6.504.608.315,91</t>
  </si>
  <si>
    <t>VICE-PRESIDENTE - INTERINA       PORTAR</t>
  </si>
  <si>
    <t>I      VICE-PRESIDENTE</t>
  </si>
  <si>
    <t>4A.VIA: 0000-0           5A.VIA: 0000-0_x001B_E</t>
  </si>
  <si>
    <t>Outros Resultados Abrangentes</t>
  </si>
  <si>
    <t>IMP E CONTR A COMP EXERC ANT/CAIXAPAR</t>
  </si>
  <si>
    <t>IR A COMPENSAR EXERC ANT/CAIXAPAR</t>
  </si>
  <si>
    <t>PART MEP - CRESCER/CAIXAPAR</t>
  </si>
  <si>
    <t>2.1.2.10.21.35</t>
  </si>
  <si>
    <t>2.1.2.10.21.32</t>
  </si>
  <si>
    <t>AMORT DO INTANG/-/TECBAN/CAIXAPAR</t>
  </si>
  <si>
    <t>2.1.2.10.22.03</t>
  </si>
  <si>
    <t>ÁGIO EXPECT RENTAB FUT - PAN SEGURO</t>
  </si>
  <si>
    <t>2.1.2.10.26</t>
  </si>
  <si>
    <t>OUTRAS PART - INTANGIVEL TECBAN/CAIX</t>
  </si>
  <si>
    <t>2.1.2.10.26.01</t>
  </si>
  <si>
    <t xml:space="preserve"> INTANGIVEL - TECBAN/CAIXAPAR</t>
  </si>
  <si>
    <t>2.1.2.10.26.02</t>
  </si>
  <si>
    <t>8.1.7.57</t>
  </si>
  <si>
    <t>8.1.7.57.10</t>
  </si>
  <si>
    <t>8.1.7.57.10.37</t>
  </si>
  <si>
    <t>8.1.7.63.20.02</t>
  </si>
  <si>
    <t>8.1.9.30.11.02</t>
  </si>
  <si>
    <t xml:space="preserve">DESP COFINS EXERCICIO ANTERIORES/CAIXAPAR                                 </t>
  </si>
  <si>
    <t>8.1.9.33.11.02</t>
  </si>
  <si>
    <t>DESP PASEP EXERCICIO ANTERIORES/CAIXAPAR</t>
  </si>
  <si>
    <t>8.9.4.10.11.02</t>
  </si>
  <si>
    <t>IMPOSTO DE RENDA do EXERCICIO CISÃO /CAIXAPAR</t>
  </si>
  <si>
    <t>8.9.4.20.11.02</t>
  </si>
  <si>
    <t>CONTRIBUICAO SOCIAL EXERCICIO ANTERIORES/CXPAR</t>
  </si>
  <si>
    <t>8.9.4.20.11.06</t>
  </si>
  <si>
    <t>CONTRIBUIÇAO SOCIAL - CISÃO</t>
  </si>
  <si>
    <t>4.9.4.20.90</t>
  </si>
  <si>
    <t>IMP E CONTRIB A RECOLHER - OUTROS</t>
  </si>
  <si>
    <t>4.9.4.20.90.01</t>
  </si>
  <si>
    <t>IR RETIDO A RECOLHER/CAIXAPAR</t>
  </si>
  <si>
    <t>4.9.4.20.90.72</t>
  </si>
  <si>
    <t>CSLL RETIDA A RECOLHER/CAIXAPAR</t>
  </si>
  <si>
    <t>4.9.4.20.90.73</t>
  </si>
  <si>
    <t>COFINS RETIDA A RECOLHER/CAIXAPAR</t>
  </si>
  <si>
    <t>4.9.4.20.90.74</t>
  </si>
  <si>
    <t>PIS/PASEP RETIDO A RECOLHER/CAIXAPAR</t>
  </si>
  <si>
    <t>4.9.9.92.51.06</t>
  </si>
  <si>
    <t>DIVIDENDOS A PAGAR P/  CAIXA SEGURIDADE/CXPAR</t>
  </si>
  <si>
    <t>4.9.9.92.51.07</t>
  </si>
  <si>
    <t>JCP A PAGAR P/  CAIXA SEGURIDADE/CXPAR</t>
  </si>
  <si>
    <t>6.1.8.10.11</t>
  </si>
  <si>
    <t>6.1.8.10.11.04</t>
  </si>
  <si>
    <t>AMORT DO INTANG  /-/TECBAN/CAIXAPAR</t>
  </si>
  <si>
    <t>PART MEP - PAN SEGUROS/CAIXAPAR</t>
  </si>
  <si>
    <t>LUCROS OU PREJUIZOS ACUMULADOS/CAIXAPAR</t>
  </si>
  <si>
    <t>PREJUIZOS ACUMULADOS</t>
  </si>
  <si>
    <t>DESPESAS DE SERVIÇOS DE TERCEIROS</t>
  </si>
  <si>
    <t>DESPESAS DE SERVIÇOS DE RECEPCIONISTAS</t>
  </si>
  <si>
    <t>DESP DE SERV DE AUDITORIA</t>
  </si>
  <si>
    <t>A    F E D E R A L                       PAG.     1</t>
  </si>
  <si>
    <t>SICOF - SISTEMA DE CONTABILIDADE DE ENTI</t>
  </si>
  <si>
    <t>DADES SOCIAIS ADMINISTRADAS           CAI621SA - #10</t>
  </si>
  <si>
    <t>----------------------------------------------------</t>
  </si>
  <si>
    <t>CDB - TVM/TITULOS DE RENDA FIXA</t>
  </si>
  <si>
    <t>DIVID E BONIF A RECEBER</t>
  </si>
  <si>
    <t>JCP A RECEBER</t>
  </si>
  <si>
    <t>DIVIDENDOS A RECEBER</t>
  </si>
  <si>
    <t>IRPJ - DIFERENCAS TEMPORARIAS</t>
  </si>
  <si>
    <t>CSLL - DIFERENCAS TEMPORARIAS</t>
  </si>
  <si>
    <t>DESPESAS C/ CONSUMO DE AGUA E ENERGIA</t>
  </si>
  <si>
    <t>DIRETORIA E CONSELHO DE ADMINISTRACAO</t>
  </si>
  <si>
    <t>DESP DE HONOR - DIRETORIA/CONS DE ADMINISTRACAO</t>
  </si>
  <si>
    <t>DESPESAS COM FGTS - DIRETORIA</t>
  </si>
  <si>
    <t>DESPESAS COM INSS - DIRETORIA</t>
  </si>
  <si>
    <t>DESP AUX ALIMENTACAO - DIRETORIA</t>
  </si>
  <si>
    <t>DESP DE PROV DE 13º SAL - DIRETORIA</t>
  </si>
  <si>
    <t>DESP DE FGTS S/13º SAL - DIRETORIA</t>
  </si>
  <si>
    <t>DESP C/ INSS - DIRETORIA</t>
  </si>
  <si>
    <t>DESP C/ FUNCEF S/13ºSAL - DIRETORIA</t>
  </si>
  <si>
    <t>DESP DE PROV DE FERIAS - DIRETORIA</t>
  </si>
  <si>
    <t>DESP C/ PROV DE APIP - DIRETORIA</t>
  </si>
  <si>
    <t>DESP DE MANUT E CONSERVACAO DE BENS</t>
  </si>
  <si>
    <t>DESP DE MANUT E CONSERV DE BENS</t>
  </si>
  <si>
    <t>DESP DE PESSOAL - AUX ALIMENTACAO</t>
  </si>
  <si>
    <t>DESP DE PESSOAL ENC SOCIAIS - FGTS</t>
  </si>
  <si>
    <t>DESP DE ENC SOCIAIS - FGTS</t>
  </si>
  <si>
    <t>DESP DE ENC SOCIAIS - FGTS S/ 13º SAL</t>
  </si>
  <si>
    <t>DESP DE ENC SOCIAIS - PREVI SOCIAL</t>
  </si>
  <si>
    <t>DESP DE ENC SOCIAIS - INSS</t>
  </si>
  <si>
    <t>DESP DE ENC SOCIAIS - PREVI COMPLEMENTAR</t>
  </si>
  <si>
    <t>DESP DE ENC SOCIAIS - FUNCEF</t>
  </si>
  <si>
    <t>DESP DE ENC SOCIAIS - FUNCEF S/13º SALARIO</t>
  </si>
  <si>
    <t>DESP DE ENC SOCIAIS - OUTROS</t>
  </si>
  <si>
    <t>DESP DE ENC SOCIAIS - SAL EDUCACAO</t>
  </si>
  <si>
    <t>DESP DE PESSOAL - SAL PADRAO</t>
  </si>
  <si>
    <t>DESP DE PESSOAL - FUNCAO DE CONFIANCA</t>
  </si>
  <si>
    <t>DESP DE PESSOAL - CTVA</t>
  </si>
  <si>
    <t>DESP DE PESSOAL - APIP</t>
  </si>
  <si>
    <t>DESP DE PESSOAL - PROV 13º SALARIO</t>
  </si>
  <si>
    <t>DESP DE PESSOAL - PROV DE FERIAS</t>
  </si>
  <si>
    <t>DESPESAS DE SERVICOS DE TERCEIROS</t>
  </si>
  <si>
    <t>DESP DE SERV DE VIGILANCIA E SEGURANÇA</t>
  </si>
  <si>
    <t>DESP DE SERV DE VIGILANCIA E SEGURANCA</t>
  </si>
  <si>
    <t>OUTRAS DESPESAS ADMINISTRATIVAS/SUBS</t>
  </si>
  <si>
    <t>DESPESAS DE CONTRIBUICAO AO PASEP</t>
  </si>
  <si>
    <t>DESP OPER - TARIFAS BANCARIAS</t>
  </si>
  <si>
    <t>DESP OPER - COMPARTILH SERV CAIXA</t>
  </si>
  <si>
    <t>ATIVO FISCAL DIFERIDO</t>
  </si>
  <si>
    <t>DIFERENCAS TEMPORARIAS - IRPJ</t>
  </si>
  <si>
    <t>ATIVO FISCAL DIFERIDO - CSLL</t>
  </si>
  <si>
    <t>DIFERENCAS TEMPORARIAS CSLL</t>
  </si>
  <si>
    <t>IMP E CONTRIB S/ LUCROS A PAGAR</t>
  </si>
  <si>
    <t>IMPOSTO DE RENDA A PAGAR</t>
  </si>
  <si>
    <t>CONTRIB SOCIAL A PAGAR</t>
  </si>
  <si>
    <t>COFINS A PAGAR</t>
  </si>
  <si>
    <t>PASEP A PAGAR</t>
  </si>
  <si>
    <t>IMP E CONTRIB S/ SALARIOS</t>
  </si>
  <si>
    <t>IMPOSTO DE RENDA A RECOLHER</t>
  </si>
  <si>
    <t>DESPESAS DE PESSOAL</t>
  </si>
  <si>
    <t>PROV 13º SALARIO</t>
  </si>
  <si>
    <t>PROV FUNCEF S/13º SALARIO</t>
  </si>
  <si>
    <t>PROV FGTS S/13º SALARIO</t>
  </si>
  <si>
    <t>PROV INSS E SAL EDUC S/13º SALARIO</t>
  </si>
  <si>
    <t>PROV DE FERIAS</t>
  </si>
  <si>
    <t>PROV LICENCA PREMIO</t>
  </si>
  <si>
    <t>PROV ABONO ASSIDUIDADE</t>
  </si>
  <si>
    <t>CONTAS A PAGAR</t>
  </si>
  <si>
    <t>FOLHA DE PGTO - DIRETORIA</t>
  </si>
  <si>
    <t>FOLHA DE PGTO - EMPREG DISPONIB CAIXA</t>
  </si>
  <si>
    <t>CONV DE COMPARTILHAMENTO - CAIXA/SUBSIDIARIA</t>
  </si>
  <si>
    <t>CONV ATIVIDADES OPERACIONAIS</t>
  </si>
  <si>
    <t>TIT DISPON P VENDA - COLIG E CONTROL/SUBS</t>
  </si>
  <si>
    <t>VAL/DESVAL TVM COLIG E CONTROL</t>
  </si>
  <si>
    <t>6.1.6.90.30</t>
  </si>
  <si>
    <t>OUTROS AJUSTES DE AVALIACAO PATRIMONIAL -REFLEXA</t>
  </si>
  <si>
    <t>6.1.6.90.30.02</t>
  </si>
  <si>
    <t>OUTROS AJUSTES - RESERVA DE CAPITAL - REFLEXA</t>
  </si>
  <si>
    <t>RENDAS DE TITULOS DE RENDA FIXA/SUBS</t>
  </si>
  <si>
    <t>RDAS DE TITULOS DE RENDA FIXA</t>
  </si>
  <si>
    <t>RENDAS DE AJUSTES INVEST CONTROL COLIGADAS</t>
  </si>
  <si>
    <t>REC DE JCP E DE DIVIDENDOS SUBS</t>
  </si>
  <si>
    <t>RECEITA DE JCP PARTICIPACOES SUBS</t>
  </si>
  <si>
    <t>DIRETOR-PRESID</t>
  </si>
  <si>
    <t>ARQ: 30A                C E F   -   C A I X A    E C O N O M I C</t>
  </si>
  <si>
    <t>APAR                       B A L A N C E T E   M E N S A L   A T</t>
  </si>
  <si>
    <t>----------------------------------------------------------------</t>
  </si>
  <si>
    <t>NTN - REV A LIQ/POS BANC</t>
  </si>
  <si>
    <t>COTAS DE FUNDOS REFERENCIADOS</t>
  </si>
  <si>
    <t>TIT RDA VARL - ACOES DE CIAS ABERTAS</t>
  </si>
  <si>
    <t>IR A COMPENSAR EXERC ANTERIORES</t>
  </si>
  <si>
    <t>1.8.8.85</t>
  </si>
  <si>
    <t>VALORES A RECEBER DE SOCIEDADES LIGADAS</t>
  </si>
  <si>
    <t>1.8.8.85.10</t>
  </si>
  <si>
    <t>VLRS RECEBER DE SOCIEDADES LIGADAS</t>
  </si>
  <si>
    <t>1.8.8.85.10.03</t>
  </si>
  <si>
    <t>VALORES A RECEBER SOCIEDADES LIGADAS</t>
  </si>
  <si>
    <t>OUTROS VALORES A RECEBER - DIVERSOS</t>
  </si>
  <si>
    <t>MAIS VALIA DE ATIVOS LIQUIDOS - TECBAN/CAIXAPAR</t>
  </si>
  <si>
    <t>OUT PART-AGIO BASEADO FDO COM, INTANG, OUT RAZA</t>
  </si>
  <si>
    <t>OUTRAS PART - INTANGIVEL TECBAN/CAIXAPAR</t>
  </si>
  <si>
    <t>MOVEIS E EQUIP DE USO</t>
  </si>
  <si>
    <t>DEPR ACUM MOVEIS E EQUIP DE USO/-/</t>
  </si>
  <si>
    <t>DESP AJ EM INVEST EM COLIG E CONTROL</t>
  </si>
  <si>
    <t>DESP DE AJ EM INVEST/-/AMORT INTANG</t>
  </si>
  <si>
    <t>DESPESAS C/ FUNCEF - DIRETORIA</t>
  </si>
  <si>
    <t>DESP DE PESSOAL - PROG ASSIST A INFANCIA</t>
  </si>
  <si>
    <t>8.1.7.27.12.08</t>
  </si>
  <si>
    <t>DESP DE PESSOAL - PLR</t>
  </si>
  <si>
    <t>DESP DE PESSOAL - HORA EXTRA</t>
  </si>
  <si>
    <t>DESP DE PESSOAL - ADIC TEMPO DE SERVICO</t>
  </si>
  <si>
    <t>DESP DE PESSOAL - LICENCA PREMIO</t>
  </si>
  <si>
    <t>DESP DE PESSOAL - ADIC NOTURNO</t>
  </si>
  <si>
    <t>DESP DE PESSOAL - OUTRAS DESP VANT PESSOAIS</t>
  </si>
  <si>
    <t>DESPESAS DE SERVICOS DE CONSULTORIA</t>
  </si>
  <si>
    <t>DESP DE SERV DE CONSULTORIA</t>
  </si>
  <si>
    <t>DESP SERV DE AUDITORIA</t>
  </si>
  <si>
    <t>PROV IRPJ/CSLL DIFERIDOS PARTICIPACOES</t>
  </si>
  <si>
    <t>PROV PASEP/COFINS DIFERIDOS PARTICIPACOES</t>
  </si>
  <si>
    <t>VALORES A PAGAR A COLIGADAS E CONTROLADAS</t>
  </si>
  <si>
    <t>CAPITAL AUTORIZADO A INTEGRALIZAR/-/SUBS</t>
  </si>
  <si>
    <t>RESERVAS MARGEM OPERACIONAL</t>
  </si>
  <si>
    <t>TIT DISP VENDA - AJUSTE VR MERCADO</t>
  </si>
  <si>
    <t>TIT DISP VENDA - PROV/TRIB/-/</t>
  </si>
  <si>
    <t>MUDANCA PARTICIP RELATIVA DOS INVESTIMENTOS</t>
  </si>
  <si>
    <t>POSICAO BANCADA</t>
  </si>
  <si>
    <t>RDAS DE APLIC EM OPS COMPROMISSADAS/PB</t>
  </si>
  <si>
    <t>REC DE APLIC EM RENDA VARIAVEL</t>
  </si>
  <si>
    <t>7.1.9.99.90.67</t>
  </si>
  <si>
    <t>OUTRAS RDAS OPERACIONAIS - JUROS S/ MUTUO</t>
  </si>
  <si>
    <t>PAULO ROBERTO</t>
  </si>
  <si>
    <t>DO</t>
  </si>
  <si>
    <t>S SANTOS</t>
  </si>
  <si>
    <t>EN</t>
  </si>
  <si>
    <t>TE                            DIRETOR-GERAL</t>
  </si>
  <si>
    <t>DEMOSTHENES MA</t>
  </si>
  <si>
    <t>RQ</t>
  </si>
  <si>
    <t>UES                            OSWALDO SERRANO DE OLIVEIRA</t>
  </si>
  <si>
    <t>O                              DIRETOR-EXECUTIVO</t>
  </si>
  <si>
    <t>FERNANDA OLIVE</t>
  </si>
  <si>
    <t>IR</t>
  </si>
  <si>
    <t>A DE SOUZA SOARES</t>
  </si>
  <si>
    <t>GERENTE NACION</t>
  </si>
  <si>
    <t>AL</t>
  </si>
  <si>
    <t>DE CONTABILIDADE DE TERCEIROS</t>
  </si>
  <si>
    <t>CRC 11.025/0-7</t>
  </si>
  <si>
    <t>DF</t>
  </si>
  <si>
    <t>ok</t>
  </si>
  <si>
    <t>28/09/2015   P</t>
  </si>
  <si>
    <t>I V O                               REF:    06.2015</t>
  </si>
  <si>
    <t>IMP E CONTR A COMPENSAR/SUBS</t>
  </si>
  <si>
    <t>IMPOSTO DE RENDA A COMPENSAR</t>
  </si>
  <si>
    <t>ANTECIP DE IMPOSTO DE RENDA</t>
  </si>
  <si>
    <t>ANTECIP DE CSLL</t>
  </si>
  <si>
    <t>PART MEP - CAIXA SEGUROS</t>
  </si>
  <si>
    <t>PART MEP - PAN SEGUROS</t>
  </si>
  <si>
    <t>ÁGIO EXPECT RENTAB FUT - PAN SEGUROS</t>
  </si>
  <si>
    <t>DESP C/ PROV LICENCA PREMIO - DIRETORIA</t>
  </si>
  <si>
    <t>DESPESAS DE PESSOAL - TREINAMENTO</t>
  </si>
  <si>
    <t>8.1.7.36.30</t>
  </si>
  <si>
    <t>DESP DE PESSOAL - TREINAMENTO/CAIXAPAR</t>
  </si>
  <si>
    <t>8.1.7.36.30.99</t>
  </si>
  <si>
    <t>DESP DE PESSOAL - OUTRAS DESP TREINA/CAIXAPAR</t>
  </si>
  <si>
    <t>OUTRAS DESPESAS ADMINISTRATIVAS/SUB</t>
  </si>
  <si>
    <t>DESP COFINS EXERCICIO ANTERIORES/CAIXAPAR</t>
  </si>
  <si>
    <t>CONTRIBUICAO SOCIAL EXERCICIO ANTERIORES</t>
  </si>
  <si>
    <t>7.1.5.20.12.04</t>
  </si>
  <si>
    <t>RDAS ACOES CIAS ABERT EXERC ANTER- JCP CIELO/CXP</t>
  </si>
  <si>
    <t>RDAS DE AJ INVEST GANHO COMPRA VANTAJOSA</t>
  </si>
  <si>
    <t>04/02/2016   P</t>
  </si>
  <si>
    <t>ARQ: 30A                C E F   -   C A I X A    E C O N O M I</t>
  </si>
  <si>
    <t>SICOF - SISTEMA DE CONTABILIDADE DE ENT</t>
  </si>
  <si>
    <t>IDADES SOCIAIS ADMINISTRADAS           CAI621SA - #10</t>
  </si>
  <si>
    <t>APAR                       B A L A N C E T E   M E N S A L   A</t>
  </si>
  <si>
    <t>T I V O                               REF:    12.2015</t>
  </si>
  <si>
    <t>---------------------------------------------------------------</t>
  </si>
  <si>
    <t>-----------------------------------------------------</t>
  </si>
  <si>
    <t>CR TRIBUT - DIF TEMPORARIAS SUBS</t>
  </si>
  <si>
    <t>DESP DE AJ EM INVEST - AJUSTE IFRS</t>
  </si>
  <si>
    <t>APAR                       B A L A N C E T E   M E N S A L   P</t>
  </si>
  <si>
    <t>A S S I V O                           REF:    12.2015</t>
  </si>
  <si>
    <t>TOTAL PASSIVO:            3.808.452.360,92</t>
  </si>
  <si>
    <t>C A    F E D E R A L                       PAG.     8</t>
  </si>
  <si>
    <t>TOTAL ATIVO:          3.808.452.360,92</t>
  </si>
  <si>
    <t>TOTAL PASSIVO:          3.808.452.360,92</t>
  </si>
  <si>
    <t>1.SEM 2015</t>
  </si>
  <si>
    <t>VALOR</t>
  </si>
  <si>
    <t>CONTA</t>
  </si>
  <si>
    <t>49410+49420+499 - 49985</t>
  </si>
  <si>
    <t>DIFERENÇA</t>
  </si>
  <si>
    <t>RESULTADO</t>
  </si>
  <si>
    <t>resultado</t>
  </si>
  <si>
    <t>destinação</t>
  </si>
  <si>
    <t>margem oper</t>
  </si>
  <si>
    <t xml:space="preserve">    Lucros e Prejuízos Acumulados</t>
  </si>
  <si>
    <t>26/02/2016   P</t>
  </si>
  <si>
    <t>DIVIDENDOS E BONIFIC A PAGAR</t>
  </si>
  <si>
    <t>DIVIDENDOS PROPOSTOS A PAGAR</t>
  </si>
  <si>
    <t>TOTAL PASSIVO PROVISORIO:            3.808.452.360,92</t>
  </si>
  <si>
    <t>CISÃO PARCIAL - ACERVO CINDIDO</t>
  </si>
  <si>
    <t>JUN/15</t>
  </si>
  <si>
    <t>CAIXA Seguros</t>
  </si>
  <si>
    <t>PAN Corretora</t>
  </si>
  <si>
    <t>PAN Seguros</t>
  </si>
  <si>
    <t>Resultado MEP - 2015</t>
  </si>
  <si>
    <t>Dividendos complementares - 2014</t>
  </si>
  <si>
    <t>Dividendos propostos - 2015</t>
  </si>
  <si>
    <t>Ajuste patrimonial - 2015</t>
  </si>
  <si>
    <t>Total do Acervo Cindido</t>
  </si>
  <si>
    <t>Acervo Cindido - Ativo Permanente</t>
  </si>
  <si>
    <t>Juros sobre Capital Próprio - 2015</t>
  </si>
  <si>
    <t>Patrimônio Líquido</t>
  </si>
  <si>
    <t xml:space="preserve">    Parcela cindida</t>
  </si>
  <si>
    <t>Resultado do Exercício</t>
  </si>
  <si>
    <t>Resultado do Exercício Ajustado</t>
  </si>
  <si>
    <t>Valor Contábil - Acervo Cindido</t>
  </si>
  <si>
    <t>Saldos dos investimentos cindidos em 30/06/2015</t>
  </si>
  <si>
    <t>Tributos Diferidos</t>
  </si>
  <si>
    <t>Ativo</t>
  </si>
  <si>
    <t>2013</t>
  </si>
  <si>
    <t>C E F   -   C A I X A    E C O N O M I C A    F E D E R A L                       PAG.     1</t>
  </si>
  <si>
    <t>O                               REF:    12.2016</t>
  </si>
  <si>
    <t>DIVID E BONIFICACOES EM DINHEIRO A RECEBER /SUBS</t>
  </si>
  <si>
    <t>IMP E CONTR A COMP EXERC ANT/SUBS</t>
  </si>
  <si>
    <t>PART MEP - BANCO PAN/SUBS</t>
  </si>
  <si>
    <t>GANHO VALORIZ PART DETIDA ANTER TECBAN/CAIXAPAR</t>
  </si>
  <si>
    <t>2.1.2.99</t>
  </si>
  <si>
    <t>PROVISAO PARA PERDAS EM COLIGADAS E CONTROLADAS</t>
  </si>
  <si>
    <t>2.1.2.99.22</t>
  </si>
  <si>
    <t>PDAS POR IMPAIRMENT-AGIO BAS EXPECT RENT FUT /-/</t>
  </si>
  <si>
    <t>2.1.2.99.22.03</t>
  </si>
  <si>
    <t>PDAS POR IMPAIRMENT /-/  GOODWILL - CAPGEMINI</t>
  </si>
  <si>
    <t>DESPESA DE EQUIV PATR/-/AMORT INTANGIVEL</t>
  </si>
  <si>
    <t>DESPESA DE EQUIV PATR - AJUSTE IFRS</t>
  </si>
  <si>
    <t>8.1.6.20.10.31</t>
  </si>
  <si>
    <t>DESPESA DE EQUIV PATR - BANCO PAN</t>
  </si>
  <si>
    <t>8.1.6.20.10.32</t>
  </si>
  <si>
    <t>DESPESA DE EQUIV PATR - CAPGEMINI</t>
  </si>
  <si>
    <t>8.1.6.20.10.33</t>
  </si>
  <si>
    <t>DESPESA DE EQUIV PATR - CIBRASEC</t>
  </si>
  <si>
    <t>8.1.6.20.10.34</t>
  </si>
  <si>
    <t>DESPESA DE EQUIV PATR - ELO SERVICOS</t>
  </si>
  <si>
    <t>8.1.6.20.10.36</t>
  </si>
  <si>
    <t>DESPESA DE EQUIV PATR - CRESCER</t>
  </si>
  <si>
    <t>8.1.6.20.10.37</t>
  </si>
  <si>
    <t>DESPESA DE EQUIV PATR - FIP AMSTERDAM</t>
  </si>
  <si>
    <t>8.1.6.20.10.38</t>
  </si>
  <si>
    <t>DESPESA DE EQUIV PATR - FIP VENEZA</t>
  </si>
  <si>
    <t>8.1.6.20.10.39</t>
  </si>
  <si>
    <t>DESPESA DE EQUIV PATR - TECBAN</t>
  </si>
  <si>
    <t>DESPESAS DE PESSOAL - BENEFICIOS/SUBS</t>
  </si>
  <si>
    <t>8.1.7.27.12.07</t>
  </si>
  <si>
    <t>DESP DE PESSOAL - SUPLEM BENEF INSS</t>
  </si>
  <si>
    <t>DESP DE PESSOAL - PLR/SUBS</t>
  </si>
  <si>
    <t>DESP DE PESSOAL - OUTROS PROVENTOS</t>
  </si>
  <si>
    <t>DESP DE PESSOAL - TREINAMENTO</t>
  </si>
  <si>
    <t>DESP DE PESSOAL - OUTRAS DESP TREINAMENTO</t>
  </si>
  <si>
    <t>8.1.7.48</t>
  </si>
  <si>
    <t>DESPESAS DE PUBLICACOES</t>
  </si>
  <si>
    <t>8.1.7.48.11</t>
  </si>
  <si>
    <t>DESPESAS DE PUBLICACOES/SUBS</t>
  </si>
  <si>
    <t>8.1.7.48.11.01</t>
  </si>
  <si>
    <t>DESP COM SERVICOS TECNICOS ESPECIALIZADOS - SUBS</t>
  </si>
  <si>
    <t>DESPESAS COM SERVICOS DE CONSULTORIA - SUBS</t>
  </si>
  <si>
    <t>DESPESAS DE VIAGENS NO PAIS</t>
  </si>
  <si>
    <t>OUTRAS DESPESAS GERAIS E ADM/SUBS</t>
  </si>
  <si>
    <t>8.1.8.30</t>
  </si>
  <si>
    <t>DESPESAS DE PROVISOES OPERACIONAIS</t>
  </si>
  <si>
    <t>8.1.8.30.95</t>
  </si>
  <si>
    <t>PDAS P/RED VLR REC AGIO BASEADO EXPECT RENT FUTU</t>
  </si>
  <si>
    <t>8.1.8.30.95.10</t>
  </si>
  <si>
    <t>PDAS P/RED VLR REC AGIO - EXPECT RENT FUT</t>
  </si>
  <si>
    <t>DESP OPER - JUROS/ATUAL MONET OBRIGACOES</t>
  </si>
  <si>
    <t>DESP OPER - ATUAL MONET DIVIDENDOS</t>
  </si>
  <si>
    <t>DESP OPER - MULTAS TRIBUTARIAS</t>
  </si>
  <si>
    <t>8.9.7</t>
  </si>
  <si>
    <t>PARTICIPACOES NO LUCRO</t>
  </si>
  <si>
    <t>8.9.7.10</t>
  </si>
  <si>
    <t>8.9.7.10.10</t>
  </si>
  <si>
    <t>8.9.7.10.10.11</t>
  </si>
  <si>
    <t>PARTICIPACOES NO LUCRO - DIRIGENTES SUBS</t>
  </si>
  <si>
    <t>IMP E CONTRIB S/ LUCROS A PAGAR - SUBS</t>
  </si>
  <si>
    <t>IMPOSTOS E CONTRIB SOBRE SALARIOS A RECOL - SUBS</t>
  </si>
  <si>
    <t>IR RETIDO A RECOLHER</t>
  </si>
  <si>
    <t>CSLL RETIDA A RECOLHER</t>
  </si>
  <si>
    <t>COFINS RETIDA A RECOLHER</t>
  </si>
  <si>
    <t>PIS/PASEP RETIDO A RECOLHER</t>
  </si>
  <si>
    <t>DESPESAS DE PESSOAL - SUBS</t>
  </si>
  <si>
    <t>4.9.9.85.11</t>
  </si>
  <si>
    <t>VALORES A PAGAR A SOCIEDADES LIGADAS/SUBS</t>
  </si>
  <si>
    <t>4.9.9.85.11.01</t>
  </si>
  <si>
    <t>VALORES A PAGAR A SOC LIG - CRESCER</t>
  </si>
  <si>
    <t>4.9.9.85.11.02</t>
  </si>
  <si>
    <t>VALORES A PAGAR A SOC LIG - FIP AMSTERDAM</t>
  </si>
  <si>
    <t>CONVENIO DE COMPARTILHAMENTO - CAIXA/SUBS</t>
  </si>
  <si>
    <t>4.9.9.92.51.04</t>
  </si>
  <si>
    <t>CONTAS A PAGAR DE OBRIGACOES DIVERSAS/SUBS</t>
  </si>
  <si>
    <t>CONVENIO DE ATIVIDADES OPERACIONAIS - CAIXA/SUBS</t>
  </si>
  <si>
    <t>OUTROS AJUSTES - VARIACAO PARTIC RELATIVA/SUBS</t>
  </si>
  <si>
    <t>6.1.6.90.30.03</t>
  </si>
  <si>
    <t>OUTROS AJUSTES - AJUSTE IFRS - REFLEXO</t>
  </si>
  <si>
    <t>RDAS APLIC FDO INVEST REF/SUBS</t>
  </si>
  <si>
    <t>RECEITA DE EQUIV PATR - AJUSTE IFRS</t>
  </si>
  <si>
    <t>7.1.8.20.10.31</t>
  </si>
  <si>
    <t>RECEITA DE EQUIV PATR - BANCO PAN</t>
  </si>
  <si>
    <t>7.1.8.20.10.32</t>
  </si>
  <si>
    <t>RECEITA DE EQUIV PATR - CAPGEMINI</t>
  </si>
  <si>
    <t>7.1.8.20.10.33</t>
  </si>
  <si>
    <t>RECEITA DE EQUIV PATR - CIBRASEC</t>
  </si>
  <si>
    <t>7.1.8.20.10.34</t>
  </si>
  <si>
    <t>RECEITA DE EQUIV PATR - ELO SERVICOS</t>
  </si>
  <si>
    <t>7.1.8.20.10.35</t>
  </si>
  <si>
    <t>RECEITA DE EQUIV PATR - BRANES</t>
  </si>
  <si>
    <t>7.1.8.20.10.36</t>
  </si>
  <si>
    <t>RECEITA DE EQUIV PATR - CRESCER</t>
  </si>
  <si>
    <t>7.1.8.20.10.39</t>
  </si>
  <si>
    <t>RECEITA DE EQUIV PATR - TECBAN</t>
  </si>
  <si>
    <t>RECEITA DE DIVIDENDOS E JCP / SUBS</t>
  </si>
  <si>
    <t>RDAS OPER - JCP/SUBS</t>
  </si>
  <si>
    <t>OUTRAS RDAS OP - ATUALIZACAO MONETARIA</t>
  </si>
  <si>
    <t>OUTRAS RDAS OP - JUROS S/ MUTUO - LIG</t>
  </si>
  <si>
    <t>4.99.85.11</t>
  </si>
  <si>
    <t>Saldo 2015</t>
  </si>
  <si>
    <t>Saldo 2016</t>
  </si>
  <si>
    <t>Despesas Gerais e Administrativas</t>
  </si>
  <si>
    <t>Despesas Financeiras</t>
  </si>
  <si>
    <t>Investimentos</t>
  </si>
  <si>
    <t>Ajustes de Avaliação Patrimonial</t>
  </si>
  <si>
    <t>Resultado de Equivalência Patrimonial</t>
  </si>
  <si>
    <t>&amp;l1O_x001B_(s13H_x001B_(19U_x001B_&amp;l5.3C_x001B_&amp;l66F_x001B_&amp;a3L_x001B_&amp;k0G23/02/2017   PZ.ARQ: 30A</t>
  </si>
  <si>
    <t xml:space="preserve">    Reserva de Margem Operacional</t>
  </si>
  <si>
    <t>8.1.8.30.11.01</t>
  </si>
  <si>
    <t>Despesa de Pessoal</t>
  </si>
  <si>
    <t>Despesas de Tributos</t>
  </si>
  <si>
    <t>Balanço Patrimonial</t>
  </si>
  <si>
    <t>Ativo Circulante</t>
  </si>
  <si>
    <t>Caixa e Equivalentes de Caixa</t>
  </si>
  <si>
    <t>Outros Créditos</t>
  </si>
  <si>
    <t>Ativo Não Circulante</t>
  </si>
  <si>
    <t>Realizável a Longo Prazo</t>
  </si>
  <si>
    <t>Passivo e Patrimônio Líquido</t>
  </si>
  <si>
    <t>Passivo Circulante</t>
  </si>
  <si>
    <t>Obrigações Fiscais e Previdenciárias</t>
  </si>
  <si>
    <t>Obrigações com Partes Relacionadas</t>
  </si>
  <si>
    <t>Provisões</t>
  </si>
  <si>
    <t>Passivo Não Circulante</t>
  </si>
  <si>
    <t>Receitas e Despesas Operacionais</t>
  </si>
  <si>
    <t>Outras Receitas e Despesas Operacionais</t>
  </si>
  <si>
    <t>Resultado Antes das Receitas e Despesas Financeiras</t>
  </si>
  <si>
    <t>Resultado Antes da Tributação sobre o Lucro</t>
  </si>
  <si>
    <t>Imposto de Renda e Contribuição Social</t>
  </si>
  <si>
    <t>Imposto sobre a Renda</t>
  </si>
  <si>
    <t>Contribuição Social sobre o Lucro Líquido</t>
  </si>
  <si>
    <t>Participações sobre o Resultado - Dirigentes</t>
  </si>
  <si>
    <t>Resultado Líquido do Exercício</t>
  </si>
  <si>
    <t>Quantidade de Ações</t>
  </si>
  <si>
    <t>Ganhos e Perdas Não Realizados - Próprios</t>
  </si>
  <si>
    <t>Efeitos Tributários</t>
  </si>
  <si>
    <t>Ganhos e Perdas Não Realizados - Investidas</t>
  </si>
  <si>
    <t>Ganhos e Perdas por Variação na Participação Relativa em Investidas</t>
  </si>
  <si>
    <t>Resultado Abrangente do Exercício</t>
  </si>
  <si>
    <t>1</t>
  </si>
  <si>
    <t>2</t>
  </si>
  <si>
    <t>NAO CIRCULANTE</t>
  </si>
  <si>
    <t>2.1.2.10.21.40</t>
  </si>
  <si>
    <t>PART MEP - GIC/CAIXAPAR</t>
  </si>
  <si>
    <t>3</t>
  </si>
  <si>
    <t>4</t>
  </si>
  <si>
    <t>PIS A PAGAR</t>
  </si>
  <si>
    <t>4.9.9.85.11.03</t>
  </si>
  <si>
    <t>VALORES A PAGAR A SOC LIG - CAPGEMINI</t>
  </si>
  <si>
    <t>6</t>
  </si>
  <si>
    <t>7</t>
  </si>
  <si>
    <t>RDAS DE APLIC EM OPS COMPROMISSADAS/PB/SUBS</t>
  </si>
  <si>
    <t>7.1.8.20.10.37</t>
  </si>
  <si>
    <t>RECEITA DE EQUIV PATR - FIP AMSTERDAM</t>
  </si>
  <si>
    <t>7.1.8.20.10.38</t>
  </si>
  <si>
    <t>RECEITA DE EQUIV PATR - FIP VENEZA</t>
  </si>
  <si>
    <t>7.1.8.20.10.40</t>
  </si>
  <si>
    <t>RECEITA DE EQUIV PATR - GIC</t>
  </si>
  <si>
    <t>7.1.9.30</t>
  </si>
  <si>
    <t>RECUPERACAO DE ENCARGOS E DESPESAS</t>
  </si>
  <si>
    <t>7.1.9.30.10</t>
  </si>
  <si>
    <t>7.1.9.30.10.93</t>
  </si>
  <si>
    <t>RECUP DE DESP DE RVD</t>
  </si>
  <si>
    <t>OUTRAS RDAS OPS - S/CREDITOS TRIBUTARIOS</t>
  </si>
  <si>
    <t>7.1.9.99.14.21</t>
  </si>
  <si>
    <t>RECEITA ATUAL MONET S/ CSLL COMPENSAR</t>
  </si>
  <si>
    <t>7.1.9.99.90.68</t>
  </si>
  <si>
    <t>OUTRAS RDS OP - GANHO DE CAPITAL EM INVEST</t>
  </si>
  <si>
    <t>8</t>
  </si>
  <si>
    <t>8.1.6.20.10.35</t>
  </si>
  <si>
    <t>DESPESA DE EQUIV PATR - BRANES</t>
  </si>
  <si>
    <t>8.1.6.20.10.40</t>
  </si>
  <si>
    <t>DESPESA DE EQUIV PATR - GIC</t>
  </si>
  <si>
    <t>8.1.6.20.10.41</t>
  </si>
  <si>
    <t>DESPESA DE EQUIV PATR - HABITAR</t>
  </si>
  <si>
    <t>DESPESAS PREV COMPLEMENTAR - DIRETORIA/SUBS</t>
  </si>
  <si>
    <t>DESP C/   INSS - 13 SALARIO - DIRETORIA</t>
  </si>
  <si>
    <t>8.1.7.18.21.17</t>
  </si>
  <si>
    <t>DESP C/ PROG ASSIST A INFANCIA - DIRETORIA</t>
  </si>
  <si>
    <t>DESP DE PESSOAL - VALE TRANSPORTE</t>
  </si>
  <si>
    <t>8.1.7.27.12.06</t>
  </si>
  <si>
    <t>DESP DE PESSOAL - AJUDA DE CUSTO</t>
  </si>
  <si>
    <t>DESPESAS DE VIAGENS</t>
  </si>
  <si>
    <t>PDAS P/RED VLR REC AGIO-EXPECT RENT FUT CAPGEMIN</t>
  </si>
  <si>
    <t>9</t>
  </si>
  <si>
    <t>Fluxo de Caixa das Atividades Operacionais</t>
  </si>
  <si>
    <t>Ajustes ao Resultado do Exercício</t>
  </si>
  <si>
    <t>Despesas de Convênio com a Controladora</t>
  </si>
  <si>
    <t>Despesa de Serviços Técnicos Especializados</t>
  </si>
  <si>
    <t>Variação de Ativos e Passivos</t>
  </si>
  <si>
    <t>(Aumento)/Redução de Dividendos e JCP a Receber</t>
  </si>
  <si>
    <t>(Aumento)/Redução de Créditos Tributários e Tributos a Compensar</t>
  </si>
  <si>
    <t>(Aumento)/Redução de Outros Créditos</t>
  </si>
  <si>
    <t>(Aumento)/Redução de Valores a Receber de Sociedades Ligadas</t>
  </si>
  <si>
    <t>Aumento/(Redução) de Obrigações Fiscais e Previdenciárias</t>
  </si>
  <si>
    <t>Aumento/(Redução) de Obrigações com a Controladora</t>
  </si>
  <si>
    <t>Aumento/(Redução) de Outras Obrigações</t>
  </si>
  <si>
    <t>Recebimento de Dividendos e Juros sobre o Capital Próprio</t>
  </si>
  <si>
    <t>Pagamento de Imposto de Renda e Contribuição Social</t>
  </si>
  <si>
    <t>Recolhimento de Imposto de Renda e Contribuição Social Retidos</t>
  </si>
  <si>
    <t>Caixa Líquido Gerado / (Consumido) pelas Atividades Operacionais</t>
  </si>
  <si>
    <t>Fluxo de Caixa das Atividades de Investimento</t>
  </si>
  <si>
    <t>Aquisição de Participação Societária / Aumento de Capital</t>
  </si>
  <si>
    <t>Caixa Líquido Gerado / (Consumido) pelas Atividades de Investimento</t>
  </si>
  <si>
    <t>Fluxo de Caixa das Atividades de Financiamento</t>
  </si>
  <si>
    <t>Pagamento de Dividendos</t>
  </si>
  <si>
    <t>Caixa Líquido Gerado / (Consumido) pelas Atividades de Financiamento</t>
  </si>
  <si>
    <t>Aumento / (Redução) Líquido(a) de Caixa e Equivalentes de Caixa</t>
  </si>
  <si>
    <t>Resultado Antes das Participações</t>
  </si>
  <si>
    <t>Instrumentos Financeiros - Próprios</t>
  </si>
  <si>
    <t>Instrumentos Financeiros - De Coligadas e Controladas em Conjunto</t>
  </si>
  <si>
    <t>Demonstração dos Fluxos de Caixa</t>
  </si>
  <si>
    <t>jun-18</t>
  </si>
  <si>
    <t>dez-17</t>
  </si>
  <si>
    <t>Demonstração do Valor Adicionado</t>
  </si>
  <si>
    <t>(Nota 9)</t>
  </si>
  <si>
    <t>(Nota 11)</t>
  </si>
  <si>
    <t>(Nota 5)</t>
  </si>
  <si>
    <t>Instrumentos Financeiros - VJORA - Próprios</t>
  </si>
  <si>
    <t>Ganhos e Perdas em Outros Resultados Abrangentes de Investidas</t>
  </si>
  <si>
    <t>Passivo Fiscal Diferido</t>
  </si>
  <si>
    <t>(Aumento)/Redução de Instrumentos Financeiros</t>
  </si>
  <si>
    <t>Instrumentos Financeiros</t>
  </si>
  <si>
    <t>Dividendos e Juros sobre o Capital Próprio a Receber</t>
  </si>
  <si>
    <t>Instrumentos Financeiros - Custo Amortizado</t>
  </si>
  <si>
    <t>Lucros ou Prejuízos Acumulados</t>
  </si>
  <si>
    <t>Demonstração do Resultado do Exercício</t>
  </si>
  <si>
    <t>Reserva Legal</t>
  </si>
  <si>
    <t>Reserva Estatutária</t>
  </si>
  <si>
    <t>Retenção de Lucros - Orçamento de Capital</t>
  </si>
  <si>
    <t>Ajuste ao Valor de Mercado de Instrumentos Financeiros - VJORA - Próprios</t>
  </si>
  <si>
    <t>Provisão para Tributos Diferidos de Instrumentos Financeiros - VJORA - Próprios</t>
  </si>
  <si>
    <t>Instrumentos Financeiros - VJORA - De Coligadas e Controladas em Conjunto</t>
  </si>
  <si>
    <t>Outros Ajustes de Avaliação Patrimonial - Reflexos</t>
  </si>
  <si>
    <t>Ajustes de Exercícios Anteriores</t>
  </si>
  <si>
    <t>Despesas de Provisões para Contingências Trabalhistas</t>
  </si>
  <si>
    <t>Receitas Financeiras</t>
  </si>
  <si>
    <t>1.</t>
  </si>
  <si>
    <t>2.</t>
  </si>
  <si>
    <t>Insumos Adquiridos de Terceiros</t>
  </si>
  <si>
    <t>Amortização de Ativos Intangíveis</t>
  </si>
  <si>
    <t>Provisão para Redução ao Valor Recuperável de Ativos</t>
  </si>
  <si>
    <t>Convênio com a Controladora</t>
  </si>
  <si>
    <t>Serviços Técnicos Especializados</t>
  </si>
  <si>
    <t>3.</t>
  </si>
  <si>
    <t>Valor Adicionado Bruto (1 - 2)</t>
  </si>
  <si>
    <t>4.</t>
  </si>
  <si>
    <t>Valor Adicionado Recebido em Transferência</t>
  </si>
  <si>
    <t>Receita de Juros sobre o Capital Próprio</t>
  </si>
  <si>
    <t>5.</t>
  </si>
  <si>
    <t>6.</t>
  </si>
  <si>
    <t>Distribuição do Valor Adicionado</t>
  </si>
  <si>
    <t>Pessoal</t>
  </si>
  <si>
    <t>Remuneração Direta</t>
  </si>
  <si>
    <t>Benefícios e Encargos Sociais</t>
  </si>
  <si>
    <t>FGTS</t>
  </si>
  <si>
    <t>Provisão para Contingências Trabalhistas</t>
  </si>
  <si>
    <t>Impostos, Taxas e Contribuições</t>
  </si>
  <si>
    <t>INSS</t>
  </si>
  <si>
    <t>Outros Impostos, Taxas e Contribuições</t>
  </si>
  <si>
    <t>Remuneração de Capital de Terceiros</t>
  </si>
  <si>
    <t>Lucros Retidos</t>
  </si>
  <si>
    <t>Receitas</t>
  </si>
  <si>
    <t>Demonstração do Resultado Abrangente</t>
  </si>
  <si>
    <t>Resultado de Investimentos em Participações Societárias</t>
  </si>
  <si>
    <t>Ganhos e Perdas em Aquisições e Alienações de Investimentos</t>
  </si>
  <si>
    <t>Obrigações de Instrumentos Financeiros</t>
  </si>
  <si>
    <t>Outras Obrigações</t>
  </si>
  <si>
    <t>Aumento/(Redução) de Obrigações de Instrumentos Financeiros</t>
  </si>
  <si>
    <t>Provisão para Obrigações Societárias</t>
  </si>
  <si>
    <t>Despesas de Provisão</t>
  </si>
  <si>
    <t>Despesa de Provisão para Obrigações Societárias</t>
  </si>
  <si>
    <t>Resultado de Transações Patrimoniais entre Sócios</t>
  </si>
  <si>
    <t>Dividendos Adicionais Propostos</t>
  </si>
  <si>
    <t>Lucro Líquido por Ação (em R$)</t>
  </si>
  <si>
    <t>Incorporação ao Capital</t>
  </si>
  <si>
    <t>Distribuição de Reservas</t>
  </si>
  <si>
    <t>Recuperação de Despesas por Convênio</t>
  </si>
  <si>
    <t>Convênio com Entidade sob Controle Comum</t>
  </si>
  <si>
    <t>(Nota 3)</t>
  </si>
  <si>
    <t>(Nota 4.c)</t>
  </si>
  <si>
    <t>(Nota 4.d)</t>
  </si>
  <si>
    <t>(Nota 8)</t>
  </si>
  <si>
    <t>(Nota 12)</t>
  </si>
  <si>
    <t>(Nota 4.b)</t>
  </si>
  <si>
    <t>Demonstração das Mutações do Patrimônio Líquido</t>
  </si>
  <si>
    <t>Integralização de Capital</t>
  </si>
  <si>
    <t>Ganhos e Perdas em Operações com Instrumentos Financeiros - VJORA - Próprios</t>
  </si>
  <si>
    <t>Tributos sobre Operações com Instrumentos Financeiros - VJORA - Próprios</t>
  </si>
  <si>
    <t>Aumento/(Redução) de Provisões</t>
  </si>
  <si>
    <t>Alienação de Participação Societária / Redução de Capital</t>
  </si>
  <si>
    <t>Dividendo Obrigatório</t>
  </si>
  <si>
    <t>(Notas 4.a; 4.d)</t>
  </si>
  <si>
    <t>Remuneração de Capital Próprio</t>
  </si>
  <si>
    <r>
      <t xml:space="preserve">Despesa de Provisão para </t>
    </r>
    <r>
      <rPr>
        <i/>
        <sz val="9"/>
        <color rgb="FF005CA9"/>
        <rFont val="Futura Lt BT"/>
        <family val="2"/>
      </rPr>
      <t>Impairment</t>
    </r>
    <r>
      <rPr>
        <sz val="9"/>
        <color rgb="FF005CA9"/>
        <rFont val="Futura Lt BT"/>
        <family val="2"/>
      </rPr>
      <t xml:space="preserve"> de Instrumento Financeiro</t>
    </r>
  </si>
  <si>
    <t>Valor Adicionado Líquido Produzido pela Entidade</t>
  </si>
  <si>
    <t>7.</t>
  </si>
  <si>
    <t>Valor Adicionado Total a Distribuir (5 + 6)</t>
  </si>
  <si>
    <t>8.</t>
  </si>
  <si>
    <t>Proposta da Administração para as Destinações do Exercício:</t>
  </si>
  <si>
    <t>(Nota 10)</t>
  </si>
  <si>
    <t>(Nota 13)</t>
  </si>
  <si>
    <t>(Nota 9.c)</t>
  </si>
  <si>
    <t>Reclassificação de Rendas de Instrumentos Financeiros - VJORA - Próprios</t>
  </si>
  <si>
    <t>(Nota 7)</t>
  </si>
  <si>
    <t>(Nota 8.c)</t>
  </si>
  <si>
    <t>Ativo Fiscal Diferido</t>
  </si>
  <si>
    <t>Caixa e Equivalentes de Caixa no Início do Exercício</t>
  </si>
  <si>
    <t>Caixa e Equivalentes de Caixa no Fim do Exercício</t>
  </si>
  <si>
    <t>(Nota 9.b)</t>
  </si>
  <si>
    <t>Em 31 de dezembro de 2017</t>
  </si>
  <si>
    <t>Em 31 de dezembro de 2018</t>
  </si>
  <si>
    <t>Em 31 de dezembro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</si>
</sst>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&quot;\ * #,##0.00_);_(&quot;R$&quot;\ * \(#,##0.00\);_(&quot;R$&quot;\ * &quot;-&quot;??_);_(@_)"/>
    <numFmt numFmtId="166" formatCode="_(* #,##0.00_);_(* \(#,##0.00\);_(* &quot;-&quot;??_);_(@_)"/>
    <numFmt numFmtId="167" formatCode="_(* #,##0_);_(* \(#,##0\);_(* &quot;-&quot;??_);_(@_)"/>
    <numFmt numFmtId="168" formatCode="_-* #,##0_-;\-* #,##0_-;_-* &quot;-&quot;??_-;_-@_-"/>
    <numFmt numFmtId="171" formatCode="_(* #,##0,_);_(* \(#,##0,\);_(* &quot;-&quot;_);_(@_)"/>
    <numFmt numFmtId="172" formatCode="&quot;31 de &quot;mmmm&quot; de &quot;yyyy"/>
  </numFmts>
  <fonts count="9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name val="Courier New"/>
      <family val="3"/>
    </font>
    <font>
      <sz val="10"/>
      <name val="Tahoma"/>
      <family val="2"/>
    </font>
    <font>
      <sz val="11"/>
      <name val="Arial"/>
      <family val="2"/>
    </font>
    <font>
      <b/>
      <sz val="11"/>
      <color indexed="31"/>
      <name val="Arial"/>
      <family val="2"/>
    </font>
    <font>
      <sz val="11"/>
      <color indexed="62"/>
      <name val="Arial"/>
      <family val="2"/>
    </font>
    <font>
      <i/>
      <sz val="8"/>
      <color indexed="62"/>
      <name val="Arial"/>
      <family val="2"/>
    </font>
    <font>
      <b/>
      <sz val="10"/>
      <color theme="3" tint="-0.499984740745262"/>
      <name val="Arial"/>
      <family val="2"/>
    </font>
    <font>
      <sz val="10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8"/>
      <name val="Courier New"/>
      <family val="3"/>
    </font>
    <font>
      <sz val="9"/>
      <name val="Consolas"/>
      <family val="3"/>
    </font>
    <font>
      <b/>
      <sz val="9"/>
      <color theme="0"/>
      <name val="Arial"/>
      <family val="2"/>
    </font>
    <font>
      <b/>
      <sz val="8"/>
      <color theme="1"/>
      <name val="Courier New"/>
      <family val="3"/>
    </font>
    <font>
      <sz val="9"/>
      <name val="Arial"/>
      <family val="2"/>
    </font>
    <font>
      <sz val="8"/>
      <color theme="1"/>
      <name val="Courier New"/>
      <family val="3"/>
    </font>
    <font>
      <sz val="10"/>
      <color theme="4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3" tint="-0.499984740745262"/>
      <name val="Arial"/>
      <family val="2"/>
    </font>
    <font>
      <b/>
      <sz val="10"/>
      <color theme="4"/>
      <name val="Arial"/>
      <family val="2"/>
    </font>
    <font>
      <sz val="10"/>
      <color theme="3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9"/>
      <name val="Arial"/>
      <family val="2"/>
    </font>
    <font>
      <sz val="11"/>
      <name val="Times New Roman"/>
      <family val="1"/>
    </font>
    <font>
      <sz val="13"/>
      <color theme="1"/>
      <name val="Calibri"/>
      <family val="2"/>
      <scheme val="minor"/>
    </font>
    <font>
      <sz val="10"/>
      <color theme="4" tint="0.39997558519241921"/>
      <name val="Arial"/>
      <family val="2"/>
    </font>
    <font>
      <sz val="10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10"/>
      <color indexed="8"/>
      <name val="Times New Roman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sz val="10"/>
      <color theme="1"/>
      <name val="Times New Roman"/>
      <family val="2"/>
    </font>
    <font>
      <b/>
      <sz val="9"/>
      <color rgb="FF005CA9"/>
      <name val="Futura Lt BT"/>
      <family val="2"/>
    </font>
    <font>
      <sz val="9"/>
      <name val="Futura Lt BT"/>
      <family val="2"/>
    </font>
    <font>
      <sz val="9"/>
      <color rgb="FF005CA9"/>
      <name val="Futura Lt BT"/>
      <family val="2"/>
    </font>
    <font>
      <i/>
      <sz val="9"/>
      <color rgb="FF005CA9"/>
      <name val="Futura Lt BT"/>
      <family val="2"/>
    </font>
    <font>
      <sz val="9"/>
      <color theme="0"/>
      <name val="Futura Lt BT"/>
      <family val="2"/>
    </font>
    <font>
      <sz val="9"/>
      <color rgb="FFFF0000"/>
      <name val="Futura Lt BT"/>
      <family val="2"/>
    </font>
    <font>
      <b/>
      <sz val="9"/>
      <color theme="0"/>
      <name val="Futura Lt BT"/>
      <family val="2"/>
    </font>
    <font>
      <sz val="9"/>
      <color rgb="FF005CA9"/>
      <name val="Futura Lt BT"/>
      <family val="2"/>
    </font>
    <font>
      <b/>
      <sz val="9"/>
      <color rgb="FF005CA9"/>
      <name val="Futura Lt BT"/>
      <family val="2"/>
    </font>
    <font>
      <sz val="10"/>
      <name val="Arial"/>
      <family val="2"/>
    </font>
    <font>
      <sz val="10"/>
      <color rgb="FF005CA9"/>
      <name val="Futura Lt BT"/>
      <family val="2"/>
    </font>
    <font>
      <b/>
      <sz val="11"/>
      <color rgb="FF005CA9"/>
      <name val="Futura Lt BT"/>
      <family val="2"/>
    </font>
    <font>
      <sz val="11"/>
      <color rgb="FF005CA9"/>
      <name val="Futura Lt BT"/>
      <family val="2"/>
    </font>
    <font>
      <b/>
      <sz val="10"/>
      <color rgb="FF005CA9"/>
      <name val="Futura Lt BT"/>
      <family val="2"/>
    </font>
    <font>
      <sz val="11"/>
      <color rgb="FF005CA9"/>
      <name val="Futura Lt BT"/>
      <family val="2"/>
    </font>
  </fonts>
  <fills count="6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54BBAB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rgb="FFF39200"/>
      </top>
      <bottom style="thin">
        <color rgb="FFF39200"/>
      </bottom>
      <diagonal/>
    </border>
    <border>
      <left style="thin">
        <color theme="0"/>
      </left>
      <right/>
      <top style="thin">
        <color rgb="FFF39200"/>
      </top>
      <bottom/>
      <diagonal/>
    </border>
    <border>
      <left/>
      <right style="thin">
        <color theme="0"/>
      </right>
      <top style="thin">
        <color rgb="FFF39200"/>
      </top>
      <bottom/>
      <diagonal/>
    </border>
    <border>
      <left style="thin">
        <color theme="0"/>
      </left>
      <right/>
      <top/>
      <bottom style="thin">
        <color rgb="FFF39200"/>
      </bottom>
      <diagonal/>
    </border>
    <border>
      <left/>
      <right style="thin">
        <color theme="0"/>
      </right>
      <top/>
      <bottom style="thin">
        <color rgb="FFF39200"/>
      </bottom>
      <diagonal/>
    </border>
    <border>
      <left style="thin">
        <color theme="0"/>
      </left>
      <right style="thin">
        <color theme="0"/>
      </right>
      <top style="thin">
        <color rgb="FFF39200"/>
      </top>
      <bottom style="thin">
        <color rgb="FFF39200"/>
      </bottom>
      <diagonal/>
    </border>
    <border>
      <left style="thin">
        <color theme="0"/>
      </left>
      <right style="thin">
        <color theme="0"/>
      </right>
      <top style="thin">
        <color rgb="FFF39200"/>
      </top>
      <bottom/>
      <diagonal/>
    </border>
    <border>
      <left style="thin">
        <color theme="0"/>
      </left>
      <right style="thin">
        <color theme="0"/>
      </right>
      <top/>
      <bottom style="thin">
        <color rgb="FFF39200"/>
      </bottom>
      <diagonal/>
    </border>
    <border>
      <left style="thin">
        <color theme="0"/>
      </left>
      <right/>
      <top style="thin">
        <color rgb="FFF39200"/>
      </top>
      <bottom style="thin">
        <color rgb="FFF39200"/>
      </bottom>
      <diagonal/>
    </border>
    <border>
      <left/>
      <right style="thin">
        <color theme="0"/>
      </right>
      <top style="thin">
        <color rgb="FFF39200"/>
      </top>
      <bottom style="thin">
        <color rgb="FFF39200"/>
      </bottom>
      <diagonal/>
    </border>
    <border>
      <left/>
      <right/>
      <top style="thin">
        <color rgb="FFF39200"/>
      </top>
      <bottom/>
      <diagonal/>
    </border>
    <border>
      <left/>
      <right/>
      <top/>
      <bottom style="thin">
        <color rgb="FFF3920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F392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F39200"/>
      </bottom>
      <diagonal/>
    </border>
    <border>
      <left style="thin">
        <color theme="0"/>
      </left>
      <right/>
      <top style="thin">
        <color theme="0"/>
      </top>
      <bottom style="thin">
        <color rgb="FFF39200"/>
      </bottom>
      <diagonal/>
    </border>
  </borders>
  <cellStyleXfs count="901">
    <xf numFmtId="0" fontId="0" fillId="0" borderId="0"/>
    <xf numFmtId="0" fontId="27" fillId="0" borderId="0" applyNumberFormat="0" applyFont="0" applyBorder="0" applyAlignment="0"/>
    <xf numFmtId="43" fontId="19" fillId="0" borderId="0" applyFont="0" applyFill="0" applyBorder="0" applyAlignment="0" applyProtection="0"/>
    <xf numFmtId="0" fontId="19" fillId="0" borderId="0"/>
    <xf numFmtId="166" fontId="50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4" fontId="19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19" fillId="0" borderId="0"/>
    <xf numFmtId="166" fontId="14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9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59" fillId="29" borderId="0" applyNumberFormat="0" applyBorder="0" applyAlignment="0" applyProtection="0"/>
    <xf numFmtId="0" fontId="58" fillId="24" borderId="0" applyNumberFormat="0" applyBorder="0" applyAlignment="0" applyProtection="0"/>
    <xf numFmtId="0" fontId="58" fillId="30" borderId="0" applyNumberFormat="0" applyBorder="0" applyAlignment="0" applyProtection="0"/>
    <xf numFmtId="0" fontId="59" fillId="25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59" fillId="23" borderId="0" applyNumberFormat="0" applyBorder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0" fillId="37" borderId="38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1" fillId="38" borderId="39" applyNumberFormat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2" fillId="0" borderId="40" applyNumberFormat="0" applyFill="0" applyAlignment="0" applyProtection="0"/>
    <xf numFmtId="0" fontId="63" fillId="39" borderId="0" applyNumberFormat="0" applyBorder="0" applyAlignment="0" applyProtection="0"/>
    <xf numFmtId="0" fontId="63" fillId="40" borderId="0" applyNumberFormat="0" applyBorder="0" applyAlignment="0" applyProtection="0"/>
    <xf numFmtId="0" fontId="63" fillId="41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4" fillId="34" borderId="38" applyNumberFormat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19" fillId="0" borderId="0"/>
    <xf numFmtId="0" fontId="12" fillId="0" borderId="0"/>
    <xf numFmtId="0" fontId="12" fillId="0" borderId="0"/>
    <xf numFmtId="0" fontId="79" fillId="0" borderId="0"/>
    <xf numFmtId="0" fontId="27" fillId="0" borderId="0"/>
    <xf numFmtId="0" fontId="80" fillId="0" borderId="0"/>
    <xf numFmtId="0" fontId="19" fillId="0" borderId="0"/>
    <xf numFmtId="0" fontId="19" fillId="0" borderId="0"/>
    <xf numFmtId="0" fontId="19" fillId="0" borderId="0"/>
    <xf numFmtId="0" fontId="80" fillId="0" borderId="0"/>
    <xf numFmtId="0" fontId="8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25" fillId="33" borderId="38" applyNumberFormat="0" applyFon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0" fontId="67" fillId="37" borderId="41" applyNumberFormat="0" applyAlignment="0" applyProtection="0"/>
    <xf numFmtId="4" fontId="25" fillId="49" borderId="38" applyNumberFormat="0" applyProtection="0">
      <alignment vertical="center"/>
    </xf>
    <xf numFmtId="4" fontId="25" fillId="49" borderId="38" applyNumberFormat="0" applyProtection="0">
      <alignment vertical="center"/>
    </xf>
    <xf numFmtId="4" fontId="25" fillId="49" borderId="38" applyNumberFormat="0" applyProtection="0">
      <alignment vertical="center"/>
    </xf>
    <xf numFmtId="4" fontId="25" fillId="49" borderId="38" applyNumberFormat="0" applyProtection="0">
      <alignment vertical="center"/>
    </xf>
    <xf numFmtId="4" fontId="25" fillId="49" borderId="38" applyNumberFormat="0" applyProtection="0">
      <alignment vertical="center"/>
    </xf>
    <xf numFmtId="4" fontId="25" fillId="49" borderId="38" applyNumberFormat="0" applyProtection="0">
      <alignment vertical="center"/>
    </xf>
    <xf numFmtId="4" fontId="68" fillId="51" borderId="38" applyNumberFormat="0" applyProtection="0">
      <alignment vertical="center"/>
    </xf>
    <xf numFmtId="4" fontId="25" fillId="51" borderId="38" applyNumberFormat="0" applyProtection="0">
      <alignment horizontal="left" vertical="center" indent="1"/>
    </xf>
    <xf numFmtId="4" fontId="25" fillId="51" borderId="38" applyNumberFormat="0" applyProtection="0">
      <alignment horizontal="left" vertical="center" indent="1"/>
    </xf>
    <xf numFmtId="4" fontId="25" fillId="51" borderId="38" applyNumberFormat="0" applyProtection="0">
      <alignment horizontal="left" vertical="center" indent="1"/>
    </xf>
    <xf numFmtId="4" fontId="25" fillId="51" borderId="38" applyNumberFormat="0" applyProtection="0">
      <alignment horizontal="left" vertical="center" indent="1"/>
    </xf>
    <xf numFmtId="4" fontId="25" fillId="51" borderId="38" applyNumberFormat="0" applyProtection="0">
      <alignment horizontal="left" vertical="center" indent="1"/>
    </xf>
    <xf numFmtId="4" fontId="25" fillId="51" borderId="38" applyNumberFormat="0" applyProtection="0">
      <alignment horizontal="left" vertical="center" indent="1"/>
    </xf>
    <xf numFmtId="0" fontId="69" fillId="49" borderId="42" applyNumberFormat="0" applyProtection="0">
      <alignment horizontal="left" vertical="top" indent="1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4" fontId="25" fillId="15" borderId="38" applyNumberFormat="0" applyProtection="0">
      <alignment horizontal="right" vertical="center"/>
    </xf>
    <xf numFmtId="4" fontId="25" fillId="15" borderId="38" applyNumberFormat="0" applyProtection="0">
      <alignment horizontal="right" vertical="center"/>
    </xf>
    <xf numFmtId="4" fontId="25" fillId="15" borderId="38" applyNumberFormat="0" applyProtection="0">
      <alignment horizontal="right" vertical="center"/>
    </xf>
    <xf numFmtId="4" fontId="25" fillId="15" borderId="38" applyNumberFormat="0" applyProtection="0">
      <alignment horizontal="right" vertical="center"/>
    </xf>
    <xf numFmtId="4" fontId="25" fillId="15" borderId="38" applyNumberFormat="0" applyProtection="0">
      <alignment horizontal="right" vertical="center"/>
    </xf>
    <xf numFmtId="4" fontId="25" fillId="15" borderId="38" applyNumberFormat="0" applyProtection="0">
      <alignment horizontal="right" vertical="center"/>
    </xf>
    <xf numFmtId="4" fontId="25" fillId="52" borderId="38" applyNumberFormat="0" applyProtection="0">
      <alignment horizontal="right" vertical="center"/>
    </xf>
    <xf numFmtId="4" fontId="25" fillId="52" borderId="38" applyNumberFormat="0" applyProtection="0">
      <alignment horizontal="right" vertical="center"/>
    </xf>
    <xf numFmtId="4" fontId="25" fillId="52" borderId="38" applyNumberFormat="0" applyProtection="0">
      <alignment horizontal="right" vertical="center"/>
    </xf>
    <xf numFmtId="4" fontId="25" fillId="52" borderId="38" applyNumberFormat="0" applyProtection="0">
      <alignment horizontal="right" vertical="center"/>
    </xf>
    <xf numFmtId="4" fontId="25" fillId="52" borderId="38" applyNumberFormat="0" applyProtection="0">
      <alignment horizontal="right" vertical="center"/>
    </xf>
    <xf numFmtId="4" fontId="25" fillId="52" borderId="38" applyNumberFormat="0" applyProtection="0">
      <alignment horizontal="right" vertical="center"/>
    </xf>
    <xf numFmtId="4" fontId="25" fillId="43" borderId="43" applyNumberFormat="0" applyProtection="0">
      <alignment horizontal="right" vertical="center"/>
    </xf>
    <xf numFmtId="4" fontId="25" fillId="43" borderId="43" applyNumberFormat="0" applyProtection="0">
      <alignment horizontal="right" vertical="center"/>
    </xf>
    <xf numFmtId="4" fontId="25" fillId="43" borderId="43" applyNumberFormat="0" applyProtection="0">
      <alignment horizontal="right" vertical="center"/>
    </xf>
    <xf numFmtId="4" fontId="25" fillId="43" borderId="43" applyNumberFormat="0" applyProtection="0">
      <alignment horizontal="right" vertical="center"/>
    </xf>
    <xf numFmtId="4" fontId="25" fillId="43" borderId="43" applyNumberFormat="0" applyProtection="0">
      <alignment horizontal="right" vertical="center"/>
    </xf>
    <xf numFmtId="4" fontId="25" fillId="43" borderId="43" applyNumberFormat="0" applyProtection="0">
      <alignment horizontal="right" vertical="center"/>
    </xf>
    <xf numFmtId="4" fontId="25" fillId="18" borderId="38" applyNumberFormat="0" applyProtection="0">
      <alignment horizontal="right" vertical="center"/>
    </xf>
    <xf numFmtId="4" fontId="25" fillId="18" borderId="38" applyNumberFormat="0" applyProtection="0">
      <alignment horizontal="right" vertical="center"/>
    </xf>
    <xf numFmtId="4" fontId="25" fillId="18" borderId="38" applyNumberFormat="0" applyProtection="0">
      <alignment horizontal="right" vertical="center"/>
    </xf>
    <xf numFmtId="4" fontId="25" fillId="18" borderId="38" applyNumberFormat="0" applyProtection="0">
      <alignment horizontal="right" vertical="center"/>
    </xf>
    <xf numFmtId="4" fontId="25" fillId="18" borderId="38" applyNumberFormat="0" applyProtection="0">
      <alignment horizontal="right" vertical="center"/>
    </xf>
    <xf numFmtId="4" fontId="25" fillId="18" borderId="38" applyNumberFormat="0" applyProtection="0">
      <alignment horizontal="right" vertical="center"/>
    </xf>
    <xf numFmtId="4" fontId="25" fillId="20" borderId="38" applyNumberFormat="0" applyProtection="0">
      <alignment horizontal="right" vertical="center"/>
    </xf>
    <xf numFmtId="4" fontId="25" fillId="20" borderId="38" applyNumberFormat="0" applyProtection="0">
      <alignment horizontal="right" vertical="center"/>
    </xf>
    <xf numFmtId="4" fontId="25" fillId="20" borderId="38" applyNumberFormat="0" applyProtection="0">
      <alignment horizontal="right" vertical="center"/>
    </xf>
    <xf numFmtId="4" fontId="25" fillId="20" borderId="38" applyNumberFormat="0" applyProtection="0">
      <alignment horizontal="right" vertical="center"/>
    </xf>
    <xf numFmtId="4" fontId="25" fillId="20" borderId="38" applyNumberFormat="0" applyProtection="0">
      <alignment horizontal="right" vertical="center"/>
    </xf>
    <xf numFmtId="4" fontId="25" fillId="20" borderId="38" applyNumberFormat="0" applyProtection="0">
      <alignment horizontal="right" vertical="center"/>
    </xf>
    <xf numFmtId="4" fontId="25" fillId="47" borderId="38" applyNumberFormat="0" applyProtection="0">
      <alignment horizontal="right" vertical="center"/>
    </xf>
    <xf numFmtId="4" fontId="25" fillId="47" borderId="38" applyNumberFormat="0" applyProtection="0">
      <alignment horizontal="right" vertical="center"/>
    </xf>
    <xf numFmtId="4" fontId="25" fillId="47" borderId="38" applyNumberFormat="0" applyProtection="0">
      <alignment horizontal="right" vertical="center"/>
    </xf>
    <xf numFmtId="4" fontId="25" fillId="47" borderId="38" applyNumberFormat="0" applyProtection="0">
      <alignment horizontal="right" vertical="center"/>
    </xf>
    <xf numFmtId="4" fontId="25" fillId="47" borderId="38" applyNumberFormat="0" applyProtection="0">
      <alignment horizontal="right" vertical="center"/>
    </xf>
    <xf numFmtId="4" fontId="25" fillId="47" borderId="38" applyNumberFormat="0" applyProtection="0">
      <alignment horizontal="right" vertical="center"/>
    </xf>
    <xf numFmtId="4" fontId="25" fillId="45" borderId="38" applyNumberFormat="0" applyProtection="0">
      <alignment horizontal="right" vertical="center"/>
    </xf>
    <xf numFmtId="4" fontId="25" fillId="45" borderId="38" applyNumberFormat="0" applyProtection="0">
      <alignment horizontal="right" vertical="center"/>
    </xf>
    <xf numFmtId="4" fontId="25" fillId="45" borderId="38" applyNumberFormat="0" applyProtection="0">
      <alignment horizontal="right" vertical="center"/>
    </xf>
    <xf numFmtId="4" fontId="25" fillId="45" borderId="38" applyNumberFormat="0" applyProtection="0">
      <alignment horizontal="right" vertical="center"/>
    </xf>
    <xf numFmtId="4" fontId="25" fillId="45" borderId="38" applyNumberFormat="0" applyProtection="0">
      <alignment horizontal="right" vertical="center"/>
    </xf>
    <xf numFmtId="4" fontId="25" fillId="45" borderId="38" applyNumberFormat="0" applyProtection="0">
      <alignment horizontal="right" vertical="center"/>
    </xf>
    <xf numFmtId="4" fontId="25" fillId="53" borderId="38" applyNumberFormat="0" applyProtection="0">
      <alignment horizontal="right" vertical="center"/>
    </xf>
    <xf numFmtId="4" fontId="25" fillId="53" borderId="38" applyNumberFormat="0" applyProtection="0">
      <alignment horizontal="right" vertical="center"/>
    </xf>
    <xf numFmtId="4" fontId="25" fillId="53" borderId="38" applyNumberFormat="0" applyProtection="0">
      <alignment horizontal="right" vertical="center"/>
    </xf>
    <xf numFmtId="4" fontId="25" fillId="53" borderId="38" applyNumberFormat="0" applyProtection="0">
      <alignment horizontal="right" vertical="center"/>
    </xf>
    <xf numFmtId="4" fontId="25" fillId="53" borderId="38" applyNumberFormat="0" applyProtection="0">
      <alignment horizontal="right" vertical="center"/>
    </xf>
    <xf numFmtId="4" fontId="25" fillId="53" borderId="38" applyNumberFormat="0" applyProtection="0">
      <alignment horizontal="right" vertical="center"/>
    </xf>
    <xf numFmtId="4" fontId="25" fillId="17" borderId="38" applyNumberFormat="0" applyProtection="0">
      <alignment horizontal="right" vertical="center"/>
    </xf>
    <xf numFmtId="4" fontId="25" fillId="17" borderId="38" applyNumberFormat="0" applyProtection="0">
      <alignment horizontal="right" vertical="center"/>
    </xf>
    <xf numFmtId="4" fontId="25" fillId="17" borderId="38" applyNumberFormat="0" applyProtection="0">
      <alignment horizontal="right" vertical="center"/>
    </xf>
    <xf numFmtId="4" fontId="25" fillId="17" borderId="38" applyNumberFormat="0" applyProtection="0">
      <alignment horizontal="right" vertical="center"/>
    </xf>
    <xf numFmtId="4" fontId="25" fillId="17" borderId="38" applyNumberFormat="0" applyProtection="0">
      <alignment horizontal="right" vertical="center"/>
    </xf>
    <xf numFmtId="4" fontId="25" fillId="17" borderId="38" applyNumberFormat="0" applyProtection="0">
      <alignment horizontal="right" vertical="center"/>
    </xf>
    <xf numFmtId="4" fontId="25" fillId="54" borderId="43" applyNumberFormat="0" applyProtection="0">
      <alignment horizontal="left" vertical="center" indent="1"/>
    </xf>
    <xf numFmtId="4" fontId="25" fillId="54" borderId="43" applyNumberFormat="0" applyProtection="0">
      <alignment horizontal="left" vertical="center" indent="1"/>
    </xf>
    <xf numFmtId="4" fontId="25" fillId="54" borderId="43" applyNumberFormat="0" applyProtection="0">
      <alignment horizontal="left" vertical="center" indent="1"/>
    </xf>
    <xf numFmtId="4" fontId="25" fillId="54" borderId="43" applyNumberFormat="0" applyProtection="0">
      <alignment horizontal="left" vertical="center" indent="1"/>
    </xf>
    <xf numFmtId="4" fontId="25" fillId="54" borderId="43" applyNumberFormat="0" applyProtection="0">
      <alignment horizontal="left" vertical="center" indent="1"/>
    </xf>
    <xf numFmtId="4" fontId="25" fillId="54" borderId="43" applyNumberFormat="0" applyProtection="0">
      <alignment horizontal="left" vertical="center" indent="1"/>
    </xf>
    <xf numFmtId="4" fontId="19" fillId="55" borderId="43" applyNumberFormat="0" applyProtection="0">
      <alignment horizontal="left" vertical="center" indent="1"/>
    </xf>
    <xf numFmtId="4" fontId="19" fillId="55" borderId="43" applyNumberFormat="0" applyProtection="0">
      <alignment horizontal="left" vertical="center" indent="1"/>
    </xf>
    <xf numFmtId="4" fontId="25" fillId="56" borderId="38" applyNumberFormat="0" applyProtection="0">
      <alignment horizontal="right" vertical="center"/>
    </xf>
    <xf numFmtId="4" fontId="25" fillId="56" borderId="38" applyNumberFormat="0" applyProtection="0">
      <alignment horizontal="right" vertical="center"/>
    </xf>
    <xf numFmtId="4" fontId="25" fillId="56" borderId="38" applyNumberFormat="0" applyProtection="0">
      <alignment horizontal="right" vertical="center"/>
    </xf>
    <xf numFmtId="4" fontId="25" fillId="56" borderId="38" applyNumberFormat="0" applyProtection="0">
      <alignment horizontal="right" vertical="center"/>
    </xf>
    <xf numFmtId="4" fontId="25" fillId="56" borderId="38" applyNumberFormat="0" applyProtection="0">
      <alignment horizontal="right" vertical="center"/>
    </xf>
    <xf numFmtId="4" fontId="25" fillId="56" borderId="38" applyNumberFormat="0" applyProtection="0">
      <alignment horizontal="right" vertical="center"/>
    </xf>
    <xf numFmtId="4" fontId="25" fillId="57" borderId="43" applyNumberFormat="0" applyProtection="0">
      <alignment horizontal="left" vertical="center" indent="1"/>
    </xf>
    <xf numFmtId="4" fontId="25" fillId="57" borderId="43" applyNumberFormat="0" applyProtection="0">
      <alignment horizontal="left" vertical="center" indent="1"/>
    </xf>
    <xf numFmtId="4" fontId="25" fillId="57" borderId="43" applyNumberFormat="0" applyProtection="0">
      <alignment horizontal="left" vertical="center" indent="1"/>
    </xf>
    <xf numFmtId="4" fontId="25" fillId="57" borderId="43" applyNumberFormat="0" applyProtection="0">
      <alignment horizontal="left" vertical="center" indent="1"/>
    </xf>
    <xf numFmtId="4" fontId="25" fillId="57" borderId="43" applyNumberFormat="0" applyProtection="0">
      <alignment horizontal="left" vertical="center" indent="1"/>
    </xf>
    <xf numFmtId="4" fontId="25" fillId="57" borderId="43" applyNumberFormat="0" applyProtection="0">
      <alignment horizontal="left" vertical="center" indent="1"/>
    </xf>
    <xf numFmtId="4" fontId="25" fillId="56" borderId="43" applyNumberFormat="0" applyProtection="0">
      <alignment horizontal="left" vertical="center" indent="1"/>
    </xf>
    <xf numFmtId="4" fontId="25" fillId="56" borderId="43" applyNumberFormat="0" applyProtection="0">
      <alignment horizontal="left" vertical="center" indent="1"/>
    </xf>
    <xf numFmtId="4" fontId="25" fillId="56" borderId="43" applyNumberFormat="0" applyProtection="0">
      <alignment horizontal="left" vertical="center" indent="1"/>
    </xf>
    <xf numFmtId="4" fontId="25" fillId="56" borderId="43" applyNumberFormat="0" applyProtection="0">
      <alignment horizontal="left" vertical="center" indent="1"/>
    </xf>
    <xf numFmtId="4" fontId="25" fillId="56" borderId="43" applyNumberFormat="0" applyProtection="0">
      <alignment horizontal="left" vertical="center" indent="1"/>
    </xf>
    <xf numFmtId="4" fontId="25" fillId="56" borderId="43" applyNumberFormat="0" applyProtection="0">
      <alignment horizontal="left" vertical="center" indent="1"/>
    </xf>
    <xf numFmtId="0" fontId="25" fillId="36" borderId="38" applyNumberFormat="0" applyProtection="0">
      <alignment horizontal="left" vertical="center" indent="1"/>
    </xf>
    <xf numFmtId="0" fontId="25" fillId="36" borderId="38" applyNumberFormat="0" applyProtection="0">
      <alignment horizontal="left" vertical="center" indent="1"/>
    </xf>
    <xf numFmtId="0" fontId="25" fillId="36" borderId="38" applyNumberFormat="0" applyProtection="0">
      <alignment horizontal="left" vertical="center" indent="1"/>
    </xf>
    <xf numFmtId="0" fontId="25" fillId="36" borderId="38" applyNumberFormat="0" applyProtection="0">
      <alignment horizontal="left" vertical="center" indent="1"/>
    </xf>
    <xf numFmtId="0" fontId="25" fillId="36" borderId="38" applyNumberFormat="0" applyProtection="0">
      <alignment horizontal="left" vertical="center" indent="1"/>
    </xf>
    <xf numFmtId="0" fontId="25" fillId="36" borderId="38" applyNumberFormat="0" applyProtection="0">
      <alignment horizontal="left" vertical="center" indent="1"/>
    </xf>
    <xf numFmtId="0" fontId="25" fillId="55" borderId="42" applyNumberFormat="0" applyProtection="0">
      <alignment horizontal="left" vertical="top" indent="1"/>
    </xf>
    <xf numFmtId="0" fontId="25" fillId="55" borderId="42" applyNumberFormat="0" applyProtection="0">
      <alignment horizontal="left" vertical="top" indent="1"/>
    </xf>
    <xf numFmtId="0" fontId="25" fillId="55" borderId="42" applyNumberFormat="0" applyProtection="0">
      <alignment horizontal="left" vertical="top" indent="1"/>
    </xf>
    <xf numFmtId="0" fontId="25" fillId="55" borderId="42" applyNumberFormat="0" applyProtection="0">
      <alignment horizontal="left" vertical="top" indent="1"/>
    </xf>
    <xf numFmtId="0" fontId="25" fillId="55" borderId="42" applyNumberFormat="0" applyProtection="0">
      <alignment horizontal="left" vertical="top" indent="1"/>
    </xf>
    <xf numFmtId="0" fontId="25" fillId="55" borderId="42" applyNumberFormat="0" applyProtection="0">
      <alignment horizontal="left" vertical="top" indent="1"/>
    </xf>
    <xf numFmtId="0" fontId="25" fillId="58" borderId="38" applyNumberFormat="0" applyProtection="0">
      <alignment horizontal="left" vertical="center" indent="1"/>
    </xf>
    <xf numFmtId="0" fontId="25" fillId="58" borderId="38" applyNumberFormat="0" applyProtection="0">
      <alignment horizontal="left" vertical="center" indent="1"/>
    </xf>
    <xf numFmtId="0" fontId="25" fillId="58" borderId="38" applyNumberFormat="0" applyProtection="0">
      <alignment horizontal="left" vertical="center" indent="1"/>
    </xf>
    <xf numFmtId="0" fontId="25" fillId="58" borderId="38" applyNumberFormat="0" applyProtection="0">
      <alignment horizontal="left" vertical="center" indent="1"/>
    </xf>
    <xf numFmtId="0" fontId="25" fillId="58" borderId="38" applyNumberFormat="0" applyProtection="0">
      <alignment horizontal="left" vertical="center" indent="1"/>
    </xf>
    <xf numFmtId="0" fontId="25" fillId="58" borderId="38" applyNumberFormat="0" applyProtection="0">
      <alignment horizontal="left" vertical="center" indent="1"/>
    </xf>
    <xf numFmtId="0" fontId="25" fillId="56" borderId="42" applyNumberFormat="0" applyProtection="0">
      <alignment horizontal="left" vertical="top" indent="1"/>
    </xf>
    <xf numFmtId="0" fontId="25" fillId="56" borderId="42" applyNumberFormat="0" applyProtection="0">
      <alignment horizontal="left" vertical="top" indent="1"/>
    </xf>
    <xf numFmtId="0" fontId="25" fillId="56" borderId="42" applyNumberFormat="0" applyProtection="0">
      <alignment horizontal="left" vertical="top" indent="1"/>
    </xf>
    <xf numFmtId="0" fontId="25" fillId="56" borderId="42" applyNumberFormat="0" applyProtection="0">
      <alignment horizontal="left" vertical="top" indent="1"/>
    </xf>
    <xf numFmtId="0" fontId="25" fillId="56" borderId="42" applyNumberFormat="0" applyProtection="0">
      <alignment horizontal="left" vertical="top" indent="1"/>
    </xf>
    <xf numFmtId="0" fontId="25" fillId="56" borderId="42" applyNumberFormat="0" applyProtection="0">
      <alignment horizontal="left" vertical="top" indent="1"/>
    </xf>
    <xf numFmtId="0" fontId="25" fillId="16" borderId="38" applyNumberFormat="0" applyProtection="0">
      <alignment horizontal="left" vertical="center" indent="1"/>
    </xf>
    <xf numFmtId="0" fontId="25" fillId="16" borderId="38" applyNumberFormat="0" applyProtection="0">
      <alignment horizontal="left" vertical="center" indent="1"/>
    </xf>
    <xf numFmtId="0" fontId="25" fillId="16" borderId="38" applyNumberFormat="0" applyProtection="0">
      <alignment horizontal="left" vertical="center" indent="1"/>
    </xf>
    <xf numFmtId="0" fontId="25" fillId="16" borderId="38" applyNumberFormat="0" applyProtection="0">
      <alignment horizontal="left" vertical="center" indent="1"/>
    </xf>
    <xf numFmtId="0" fontId="25" fillId="16" borderId="38" applyNumberFormat="0" applyProtection="0">
      <alignment horizontal="left" vertical="center" indent="1"/>
    </xf>
    <xf numFmtId="0" fontId="25" fillId="16" borderId="38" applyNumberFormat="0" applyProtection="0">
      <alignment horizontal="left" vertical="center" indent="1"/>
    </xf>
    <xf numFmtId="0" fontId="25" fillId="16" borderId="42" applyNumberFormat="0" applyProtection="0">
      <alignment horizontal="left" vertical="top" indent="1"/>
    </xf>
    <xf numFmtId="0" fontId="25" fillId="16" borderId="42" applyNumberFormat="0" applyProtection="0">
      <alignment horizontal="left" vertical="top" indent="1"/>
    </xf>
    <xf numFmtId="0" fontId="25" fillId="16" borderId="42" applyNumberFormat="0" applyProtection="0">
      <alignment horizontal="left" vertical="top" indent="1"/>
    </xf>
    <xf numFmtId="0" fontId="25" fillId="16" borderId="42" applyNumberFormat="0" applyProtection="0">
      <alignment horizontal="left" vertical="top" indent="1"/>
    </xf>
    <xf numFmtId="0" fontId="25" fillId="16" borderId="42" applyNumberFormat="0" applyProtection="0">
      <alignment horizontal="left" vertical="top" indent="1"/>
    </xf>
    <xf numFmtId="0" fontId="25" fillId="16" borderId="42" applyNumberFormat="0" applyProtection="0">
      <alignment horizontal="left" vertical="top" indent="1"/>
    </xf>
    <xf numFmtId="0" fontId="25" fillId="57" borderId="38" applyNumberFormat="0" applyProtection="0">
      <alignment horizontal="left" vertical="center" indent="1"/>
    </xf>
    <xf numFmtId="0" fontId="25" fillId="57" borderId="38" applyNumberFormat="0" applyProtection="0">
      <alignment horizontal="left" vertical="center" indent="1"/>
    </xf>
    <xf numFmtId="0" fontId="25" fillId="57" borderId="38" applyNumberFormat="0" applyProtection="0">
      <alignment horizontal="left" vertical="center" indent="1"/>
    </xf>
    <xf numFmtId="0" fontId="25" fillId="57" borderId="38" applyNumberFormat="0" applyProtection="0">
      <alignment horizontal="left" vertical="center" indent="1"/>
    </xf>
    <xf numFmtId="0" fontId="25" fillId="57" borderId="38" applyNumberFormat="0" applyProtection="0">
      <alignment horizontal="left" vertical="center" indent="1"/>
    </xf>
    <xf numFmtId="0" fontId="25" fillId="57" borderId="38" applyNumberFormat="0" applyProtection="0">
      <alignment horizontal="left" vertical="center" indent="1"/>
    </xf>
    <xf numFmtId="0" fontId="25" fillId="57" borderId="42" applyNumberFormat="0" applyProtection="0">
      <alignment horizontal="left" vertical="top" indent="1"/>
    </xf>
    <xf numFmtId="0" fontId="25" fillId="57" borderId="42" applyNumberFormat="0" applyProtection="0">
      <alignment horizontal="left" vertical="top" indent="1"/>
    </xf>
    <xf numFmtId="0" fontId="25" fillId="57" borderId="42" applyNumberFormat="0" applyProtection="0">
      <alignment horizontal="left" vertical="top" indent="1"/>
    </xf>
    <xf numFmtId="0" fontId="25" fillId="57" borderId="42" applyNumberFormat="0" applyProtection="0">
      <alignment horizontal="left" vertical="top" indent="1"/>
    </xf>
    <xf numFmtId="0" fontId="25" fillId="57" borderId="42" applyNumberFormat="0" applyProtection="0">
      <alignment horizontal="left" vertical="top" indent="1"/>
    </xf>
    <xf numFmtId="0" fontId="25" fillId="57" borderId="42" applyNumberFormat="0" applyProtection="0">
      <alignment horizontal="left" vertical="top" indent="1"/>
    </xf>
    <xf numFmtId="0" fontId="25" fillId="59" borderId="44" applyNumberFormat="0">
      <protection locked="0"/>
    </xf>
    <xf numFmtId="0" fontId="25" fillId="59" borderId="44" applyNumberFormat="0">
      <protection locked="0"/>
    </xf>
    <xf numFmtId="0" fontId="25" fillId="59" borderId="44" applyNumberFormat="0">
      <protection locked="0"/>
    </xf>
    <xf numFmtId="0" fontId="25" fillId="59" borderId="44" applyNumberFormat="0">
      <protection locked="0"/>
    </xf>
    <xf numFmtId="0" fontId="25" fillId="59" borderId="44" applyNumberFormat="0">
      <protection locked="0"/>
    </xf>
    <xf numFmtId="0" fontId="25" fillId="59" borderId="44" applyNumberFormat="0">
      <protection locked="0"/>
    </xf>
    <xf numFmtId="0" fontId="70" fillId="55" borderId="45" applyBorder="0"/>
    <xf numFmtId="4" fontId="71" fillId="50" borderId="42" applyNumberFormat="0" applyProtection="0">
      <alignment vertical="center"/>
    </xf>
    <xf numFmtId="4" fontId="68" fillId="60" borderId="11" applyNumberFormat="0" applyProtection="0">
      <alignment vertical="center"/>
    </xf>
    <xf numFmtId="4" fontId="71" fillId="36" borderId="42" applyNumberFormat="0" applyProtection="0">
      <alignment horizontal="left" vertical="center" indent="1"/>
    </xf>
    <xf numFmtId="0" fontId="71" fillId="50" borderId="42" applyNumberFormat="0" applyProtection="0">
      <alignment horizontal="left" vertical="top" indent="1"/>
    </xf>
    <xf numFmtId="4" fontId="25" fillId="0" borderId="38" applyNumberFormat="0" applyProtection="0">
      <alignment horizontal="right" vertical="center"/>
    </xf>
    <xf numFmtId="4" fontId="25" fillId="0" borderId="38" applyNumberFormat="0" applyProtection="0">
      <alignment horizontal="right" vertical="center"/>
    </xf>
    <xf numFmtId="4" fontId="25" fillId="0" borderId="38" applyNumberFormat="0" applyProtection="0">
      <alignment horizontal="right" vertical="center"/>
    </xf>
    <xf numFmtId="4" fontId="25" fillId="0" borderId="38" applyNumberFormat="0" applyProtection="0">
      <alignment horizontal="right" vertical="center"/>
    </xf>
    <xf numFmtId="4" fontId="25" fillId="0" borderId="38" applyNumberFormat="0" applyProtection="0">
      <alignment horizontal="right" vertical="center"/>
    </xf>
    <xf numFmtId="4" fontId="25" fillId="0" borderId="38" applyNumberFormat="0" applyProtection="0">
      <alignment horizontal="right" vertical="center"/>
    </xf>
    <xf numFmtId="4" fontId="68" fillId="61" borderId="38" applyNumberFormat="0" applyProtection="0">
      <alignment horizontal="right" vertical="center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4" fontId="25" fillId="19" borderId="38" applyNumberFormat="0" applyProtection="0">
      <alignment horizontal="left" vertical="center" indent="1"/>
    </xf>
    <xf numFmtId="0" fontId="71" fillId="56" borderId="42" applyNumberFormat="0" applyProtection="0">
      <alignment horizontal="left" vertical="top" indent="1"/>
    </xf>
    <xf numFmtId="4" fontId="72" fillId="62" borderId="43" applyNumberFormat="0" applyProtection="0">
      <alignment horizontal="left" vertical="center" indent="1"/>
    </xf>
    <xf numFmtId="0" fontId="25" fillId="63" borderId="11"/>
    <xf numFmtId="0" fontId="25" fillId="63" borderId="11"/>
    <xf numFmtId="0" fontId="25" fillId="63" borderId="11"/>
    <xf numFmtId="0" fontId="25" fillId="63" borderId="11"/>
    <xf numFmtId="0" fontId="25" fillId="63" borderId="11"/>
    <xf numFmtId="0" fontId="25" fillId="63" borderId="11"/>
    <xf numFmtId="4" fontId="73" fillId="59" borderId="38" applyNumberFormat="0" applyProtection="0">
      <alignment horizontal="right" vertical="center"/>
    </xf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79" fillId="0" borderId="0" applyFont="0" applyFill="0" applyBorder="0" applyAlignment="0" applyProtection="0"/>
    <xf numFmtId="166" fontId="79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6" fillId="0" borderId="46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7" fillId="0" borderId="47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48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63" fillId="0" borderId="49" applyNumberFormat="0" applyFill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90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</cellStyleXfs>
  <cellXfs count="389">
    <xf numFmtId="0" fontId="0" fillId="0" borderId="0" xfId="0"/>
    <xf numFmtId="0" fontId="22" fillId="0" borderId="0" xfId="0" applyFont="1"/>
    <xf numFmtId="4" fontId="0" fillId="0" borderId="0" xfId="0" applyNumberFormat="1"/>
    <xf numFmtId="0" fontId="0" fillId="0" borderId="0" xfId="0" applyBorder="1"/>
    <xf numFmtId="164" fontId="0" fillId="0" borderId="0" xfId="0" applyNumberFormat="1"/>
    <xf numFmtId="0" fontId="0" fillId="0" borderId="0" xfId="0" applyFill="1" applyBorder="1"/>
    <xf numFmtId="43" fontId="0" fillId="0" borderId="0" xfId="2" applyFont="1"/>
    <xf numFmtId="43" fontId="0" fillId="0" borderId="0" xfId="0" applyNumberFormat="1"/>
    <xf numFmtId="0" fontId="28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164" fontId="28" fillId="0" borderId="0" xfId="0" applyNumberFormat="1" applyFont="1" applyFill="1" applyBorder="1" applyAlignment="1">
      <alignment horizontal="right" wrapText="1"/>
    </xf>
    <xf numFmtId="0" fontId="0" fillId="0" borderId="2" xfId="0" applyFill="1" applyBorder="1"/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right" wrapText="1"/>
    </xf>
    <xf numFmtId="164" fontId="28" fillId="0" borderId="0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30" fillId="3" borderId="0" xfId="0" applyFont="1" applyFill="1" applyBorder="1" applyAlignment="1">
      <alignment wrapText="1"/>
    </xf>
    <xf numFmtId="0" fontId="29" fillId="2" borderId="7" xfId="0" applyFont="1" applyFill="1" applyBorder="1" applyAlignment="1">
      <alignment horizontal="center" wrapText="1"/>
    </xf>
    <xf numFmtId="0" fontId="29" fillId="2" borderId="8" xfId="0" applyFont="1" applyFill="1" applyBorder="1" applyAlignment="1">
      <alignment wrapText="1"/>
    </xf>
    <xf numFmtId="164" fontId="30" fillId="3" borderId="4" xfId="0" applyNumberFormat="1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164" fontId="29" fillId="2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21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11" xfId="0" applyFont="1" applyBorder="1"/>
    <xf numFmtId="0" fontId="22" fillId="0" borderId="11" xfId="0" applyFont="1" applyBorder="1" applyAlignment="1">
      <alignment horizontal="left" vertical="center"/>
    </xf>
    <xf numFmtId="0" fontId="32" fillId="4" borderId="11" xfId="0" applyFont="1" applyFill="1" applyBorder="1"/>
    <xf numFmtId="0" fontId="32" fillId="4" borderId="11" xfId="0" applyFont="1" applyFill="1" applyBorder="1" applyAlignment="1">
      <alignment horizontal="center"/>
    </xf>
    <xf numFmtId="43" fontId="32" fillId="4" borderId="11" xfId="2" applyFont="1" applyFill="1" applyBorder="1" applyAlignment="1">
      <alignment horizontal="center"/>
    </xf>
    <xf numFmtId="43" fontId="22" fillId="0" borderId="0" xfId="2" applyFont="1" applyAlignment="1">
      <alignment horizontal="right"/>
    </xf>
    <xf numFmtId="164" fontId="31" fillId="8" borderId="4" xfId="0" applyNumberFormat="1" applyFont="1" applyFill="1" applyBorder="1" applyAlignment="1">
      <alignment horizontal="right"/>
    </xf>
    <xf numFmtId="0" fontId="26" fillId="0" borderId="0" xfId="0" applyFont="1" applyAlignment="1">
      <alignment vertical="center"/>
    </xf>
    <xf numFmtId="0" fontId="33" fillId="0" borderId="0" xfId="0" applyFont="1"/>
    <xf numFmtId="0" fontId="35" fillId="0" borderId="0" xfId="0" applyFont="1"/>
    <xf numFmtId="0" fontId="35" fillId="5" borderId="0" xfId="0" applyFont="1" applyFill="1" applyBorder="1" applyAlignment="1">
      <alignment wrapText="1"/>
    </xf>
    <xf numFmtId="164" fontId="34" fillId="7" borderId="6" xfId="0" applyNumberFormat="1" applyFont="1" applyFill="1" applyBorder="1" applyAlignment="1">
      <alignment horizontal="right" wrapText="1"/>
    </xf>
    <xf numFmtId="164" fontId="35" fillId="5" borderId="4" xfId="0" applyNumberFormat="1" applyFont="1" applyFill="1" applyBorder="1" applyAlignment="1">
      <alignment horizontal="right" wrapText="1"/>
    </xf>
    <xf numFmtId="0" fontId="34" fillId="7" borderId="10" xfId="0" applyFont="1" applyFill="1" applyBorder="1" applyAlignment="1">
      <alignment horizontal="center"/>
    </xf>
    <xf numFmtId="0" fontId="34" fillId="7" borderId="10" xfId="0" applyFont="1" applyFill="1" applyBorder="1" applyAlignment="1">
      <alignment horizontal="center" wrapText="1"/>
    </xf>
    <xf numFmtId="3" fontId="35" fillId="5" borderId="4" xfId="0" applyNumberFormat="1" applyFont="1" applyFill="1" applyBorder="1" applyAlignment="1">
      <alignment horizont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21" fontId="36" fillId="0" borderId="0" xfId="0" applyNumberFormat="1" applyFont="1" applyAlignment="1">
      <alignment vertical="center"/>
    </xf>
    <xf numFmtId="4" fontId="36" fillId="0" borderId="0" xfId="0" applyNumberFormat="1" applyFont="1"/>
    <xf numFmtId="21" fontId="26" fillId="0" borderId="0" xfId="0" applyNumberFormat="1" applyFont="1" applyAlignment="1">
      <alignment vertical="center"/>
    </xf>
    <xf numFmtId="21" fontId="0" fillId="0" borderId="0" xfId="0" applyNumberFormat="1"/>
    <xf numFmtId="3" fontId="0" fillId="0" borderId="0" xfId="0" applyNumberFormat="1"/>
    <xf numFmtId="0" fontId="38" fillId="6" borderId="6" xfId="0" applyFont="1" applyFill="1" applyBorder="1" applyAlignment="1">
      <alignment horizontal="center"/>
    </xf>
    <xf numFmtId="0" fontId="38" fillId="6" borderId="4" xfId="0" applyFont="1" applyFill="1" applyBorder="1" applyAlignment="1">
      <alignment horizontal="center" wrapText="1"/>
    </xf>
    <xf numFmtId="0" fontId="38" fillId="6" borderId="0" xfId="0" applyFont="1" applyFill="1" applyBorder="1" applyAlignment="1">
      <alignment horizontal="center" wrapText="1"/>
    </xf>
    <xf numFmtId="0" fontId="38" fillId="6" borderId="0" xfId="0" applyFont="1" applyFill="1" applyBorder="1" applyAlignment="1">
      <alignment horizontal="center" wrapText="1"/>
    </xf>
    <xf numFmtId="0" fontId="19" fillId="0" borderId="11" xfId="0" applyFont="1" applyBorder="1" applyAlignment="1">
      <alignment horizontal="left" vertical="center"/>
    </xf>
    <xf numFmtId="1" fontId="39" fillId="8" borderId="0" xfId="0" applyNumberFormat="1" applyFont="1" applyFill="1" applyAlignment="1">
      <alignment horizontal="left" vertical="center"/>
    </xf>
    <xf numFmtId="0" fontId="19" fillId="8" borderId="0" xfId="0" applyFont="1" applyFill="1" applyAlignment="1">
      <alignment horizontal="center"/>
    </xf>
    <xf numFmtId="0" fontId="40" fillId="8" borderId="0" xfId="0" applyFont="1" applyFill="1"/>
    <xf numFmtId="1" fontId="41" fillId="8" borderId="0" xfId="0" applyNumberFormat="1" applyFont="1" applyFill="1" applyAlignment="1">
      <alignment vertical="center"/>
    </xf>
    <xf numFmtId="0" fontId="19" fillId="8" borderId="0" xfId="0" applyFont="1" applyFill="1"/>
    <xf numFmtId="4" fontId="40" fillId="8" borderId="0" xfId="0" applyNumberFormat="1" applyFont="1" applyFill="1" applyBorder="1"/>
    <xf numFmtId="4" fontId="19" fillId="8" borderId="0" xfId="0" applyNumberFormat="1" applyFont="1" applyFill="1"/>
    <xf numFmtId="1" fontId="39" fillId="8" borderId="0" xfId="0" applyNumberFormat="1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center"/>
    </xf>
    <xf numFmtId="0" fontId="40" fillId="8" borderId="0" xfId="0" applyFont="1" applyFill="1" applyBorder="1"/>
    <xf numFmtId="1" fontId="39" fillId="8" borderId="1" xfId="0" applyNumberFormat="1" applyFont="1" applyFill="1" applyBorder="1" applyAlignment="1">
      <alignment horizontal="left" vertical="center"/>
    </xf>
    <xf numFmtId="0" fontId="19" fillId="8" borderId="1" xfId="0" applyFont="1" applyFill="1" applyBorder="1" applyAlignment="1">
      <alignment horizontal="center"/>
    </xf>
    <xf numFmtId="0" fontId="40" fillId="8" borderId="1" xfId="0" applyFont="1" applyFill="1" applyBorder="1"/>
    <xf numFmtId="43" fontId="19" fillId="0" borderId="0" xfId="2" quotePrefix="1" applyFont="1" applyAlignment="1">
      <alignment horizontal="right"/>
    </xf>
    <xf numFmtId="43" fontId="22" fillId="0" borderId="11" xfId="2" applyFont="1" applyBorder="1" applyAlignment="1"/>
    <xf numFmtId="43" fontId="22" fillId="0" borderId="0" xfId="2" applyFont="1" applyAlignment="1"/>
    <xf numFmtId="43" fontId="42" fillId="0" borderId="0" xfId="2" applyFont="1"/>
    <xf numFmtId="0" fontId="25" fillId="0" borderId="0" xfId="0" applyFont="1"/>
    <xf numFmtId="0" fontId="19" fillId="0" borderId="11" xfId="0" applyFont="1" applyBorder="1"/>
    <xf numFmtId="0" fontId="19" fillId="0" borderId="0" xfId="0" applyFont="1"/>
    <xf numFmtId="0" fontId="19" fillId="8" borderId="11" xfId="0" applyFont="1" applyFill="1" applyBorder="1" applyAlignment="1">
      <alignment horizontal="left" vertical="center"/>
    </xf>
    <xf numFmtId="0" fontId="22" fillId="8" borderId="11" xfId="0" applyFont="1" applyFill="1" applyBorder="1"/>
    <xf numFmtId="43" fontId="22" fillId="8" borderId="11" xfId="2" applyFont="1" applyFill="1" applyBorder="1" applyAlignment="1">
      <alignment horizontal="left"/>
    </xf>
    <xf numFmtId="43" fontId="22" fillId="8" borderId="11" xfId="2" applyFont="1" applyFill="1" applyBorder="1" applyAlignment="1">
      <alignment horizontal="right"/>
    </xf>
    <xf numFmtId="0" fontId="22" fillId="8" borderId="11" xfId="2" applyNumberFormat="1" applyFont="1" applyFill="1" applyBorder="1" applyAlignment="1">
      <alignment horizontal="right"/>
    </xf>
    <xf numFmtId="0" fontId="46" fillId="8" borderId="0" xfId="0" applyFont="1" applyFill="1" applyAlignment="1"/>
    <xf numFmtId="43" fontId="39" fillId="8" borderId="0" xfId="2" applyFont="1" applyFill="1" applyAlignment="1">
      <alignment horizontal="left" vertical="center"/>
    </xf>
    <xf numFmtId="0" fontId="22" fillId="8" borderId="11" xfId="0" applyFont="1" applyFill="1" applyBorder="1" applyAlignment="1">
      <alignment horizontal="left" vertical="center"/>
    </xf>
    <xf numFmtId="0" fontId="44" fillId="11" borderId="11" xfId="0" applyFont="1" applyFill="1" applyBorder="1"/>
    <xf numFmtId="43" fontId="44" fillId="11" borderId="11" xfId="2" applyFont="1" applyFill="1" applyBorder="1"/>
    <xf numFmtId="0" fontId="46" fillId="8" borderId="11" xfId="0" applyFont="1" applyFill="1" applyBorder="1" applyAlignment="1"/>
    <xf numFmtId="43" fontId="46" fillId="0" borderId="11" xfId="2" applyFont="1" applyBorder="1"/>
    <xf numFmtId="0" fontId="0" fillId="0" borderId="11" xfId="0" applyBorder="1"/>
    <xf numFmtId="0" fontId="45" fillId="11" borderId="11" xfId="0" applyFont="1" applyFill="1" applyBorder="1" applyAlignment="1">
      <alignment horizontal="center"/>
    </xf>
    <xf numFmtId="43" fontId="0" fillId="0" borderId="0" xfId="2" applyFont="1" applyAlignment="1">
      <alignment horizontal="center"/>
    </xf>
    <xf numFmtId="0" fontId="36" fillId="8" borderId="0" xfId="0" applyFont="1" applyFill="1" applyAlignment="1">
      <alignment vertical="center"/>
    </xf>
    <xf numFmtId="0" fontId="0" fillId="8" borderId="0" xfId="0" applyFill="1"/>
    <xf numFmtId="4" fontId="0" fillId="8" borderId="0" xfId="0" applyNumberFormat="1" applyFill="1"/>
    <xf numFmtId="43" fontId="0" fillId="8" borderId="0" xfId="2" applyFont="1" applyFill="1"/>
    <xf numFmtId="0" fontId="47" fillId="8" borderId="0" xfId="0" applyFont="1" applyFill="1"/>
    <xf numFmtId="21" fontId="36" fillId="8" borderId="0" xfId="0" applyNumberFormat="1" applyFont="1" applyFill="1" applyAlignment="1">
      <alignment vertical="center"/>
    </xf>
    <xf numFmtId="0" fontId="20" fillId="8" borderId="0" xfId="0" applyFont="1" applyFill="1" applyAlignment="1">
      <alignment horizontal="center"/>
    </xf>
    <xf numFmtId="43" fontId="47" fillId="8" borderId="0" xfId="0" applyNumberFormat="1" applyFont="1" applyFill="1"/>
    <xf numFmtId="43" fontId="0" fillId="8" borderId="0" xfId="0" applyNumberFormat="1" applyFill="1"/>
    <xf numFmtId="4" fontId="36" fillId="8" borderId="0" xfId="0" applyNumberFormat="1" applyFont="1" applyFill="1"/>
    <xf numFmtId="43" fontId="20" fillId="8" borderId="0" xfId="2" quotePrefix="1" applyFont="1" applyFill="1" applyAlignment="1">
      <alignment horizontal="center"/>
    </xf>
    <xf numFmtId="0" fontId="0" fillId="8" borderId="11" xfId="0" applyFill="1" applyBorder="1"/>
    <xf numFmtId="43" fontId="0" fillId="8" borderId="11" xfId="2" applyFont="1" applyFill="1" applyBorder="1"/>
    <xf numFmtId="9" fontId="0" fillId="8" borderId="11" xfId="0" applyNumberFormat="1" applyFill="1" applyBorder="1"/>
    <xf numFmtId="0" fontId="20" fillId="9" borderId="11" xfId="0" applyFont="1" applyFill="1" applyBorder="1" applyAlignment="1">
      <alignment horizontal="center"/>
    </xf>
    <xf numFmtId="9" fontId="0" fillId="9" borderId="11" xfId="0" applyNumberFormat="1" applyFill="1" applyBorder="1"/>
    <xf numFmtId="43" fontId="0" fillId="9" borderId="11" xfId="2" applyFont="1" applyFill="1" applyBorder="1"/>
    <xf numFmtId="0" fontId="33" fillId="8" borderId="0" xfId="0" applyFont="1" applyFill="1"/>
    <xf numFmtId="43" fontId="0" fillId="12" borderId="0" xfId="2" applyFont="1" applyFill="1"/>
    <xf numFmtId="164" fontId="0" fillId="8" borderId="0" xfId="0" applyNumberFormat="1" applyFill="1"/>
    <xf numFmtId="3" fontId="34" fillId="7" borderId="6" xfId="2" applyNumberFormat="1" applyFont="1" applyFill="1" applyBorder="1" applyAlignment="1">
      <alignment horizontal="right"/>
    </xf>
    <xf numFmtId="0" fontId="0" fillId="8" borderId="13" xfId="0" applyFill="1" applyBorder="1"/>
    <xf numFmtId="43" fontId="0" fillId="8" borderId="14" xfId="0" applyNumberFormat="1" applyFill="1" applyBorder="1"/>
    <xf numFmtId="43" fontId="0" fillId="8" borderId="15" xfId="0" applyNumberFormat="1" applyFill="1" applyBorder="1"/>
    <xf numFmtId="0" fontId="0" fillId="8" borderId="16" xfId="0" applyFill="1" applyBorder="1"/>
    <xf numFmtId="43" fontId="0" fillId="8" borderId="0" xfId="0" applyNumberFormat="1" applyFill="1" applyBorder="1"/>
    <xf numFmtId="43" fontId="0" fillId="8" borderId="17" xfId="0" applyNumberFormat="1" applyFill="1" applyBorder="1"/>
    <xf numFmtId="0" fontId="0" fillId="8" borderId="0" xfId="0" applyFill="1" applyBorder="1"/>
    <xf numFmtId="0" fontId="0" fillId="8" borderId="17" xfId="0" applyFill="1" applyBorder="1"/>
    <xf numFmtId="0" fontId="0" fillId="8" borderId="18" xfId="0" applyFill="1" applyBorder="1"/>
    <xf numFmtId="43" fontId="0" fillId="8" borderId="1" xfId="0" applyNumberFormat="1" applyFill="1" applyBorder="1"/>
    <xf numFmtId="0" fontId="0" fillId="8" borderId="19" xfId="0" applyFill="1" applyBorder="1"/>
    <xf numFmtId="0" fontId="48" fillId="0" borderId="0" xfId="0" applyFont="1"/>
    <xf numFmtId="43" fontId="22" fillId="8" borderId="11" xfId="2" applyFont="1" applyFill="1" applyBorder="1" applyAlignment="1"/>
    <xf numFmtId="43" fontId="0" fillId="9" borderId="0" xfId="2" applyFont="1" applyFill="1"/>
    <xf numFmtId="0" fontId="43" fillId="8" borderId="0" xfId="0" applyFont="1" applyFill="1"/>
    <xf numFmtId="4" fontId="0" fillId="8" borderId="0" xfId="0" applyNumberFormat="1" applyFill="1" applyBorder="1"/>
    <xf numFmtId="0" fontId="49" fillId="8" borderId="0" xfId="3" applyFont="1" applyFill="1" applyBorder="1"/>
    <xf numFmtId="4" fontId="49" fillId="8" borderId="0" xfId="3" applyNumberFormat="1" applyFont="1" applyFill="1" applyBorder="1"/>
    <xf numFmtId="21" fontId="0" fillId="8" borderId="0" xfId="0" applyNumberFormat="1" applyFill="1"/>
    <xf numFmtId="4" fontId="19" fillId="8" borderId="11" xfId="0" applyNumberFormat="1" applyFont="1" applyFill="1" applyBorder="1"/>
    <xf numFmtId="168" fontId="0" fillId="8" borderId="0" xfId="2" applyNumberFormat="1" applyFont="1" applyFill="1"/>
    <xf numFmtId="0" fontId="36" fillId="8" borderId="11" xfId="0" applyFont="1" applyFill="1" applyBorder="1" applyAlignment="1">
      <alignment vertical="center"/>
    </xf>
    <xf numFmtId="4" fontId="0" fillId="8" borderId="11" xfId="0" applyNumberFormat="1" applyFill="1" applyBorder="1"/>
    <xf numFmtId="0" fontId="52" fillId="8" borderId="0" xfId="0" applyFont="1" applyFill="1"/>
    <xf numFmtId="0" fontId="52" fillId="0" borderId="0" xfId="0" applyFont="1"/>
    <xf numFmtId="0" fontId="51" fillId="8" borderId="0" xfId="0" applyFont="1" applyFill="1"/>
    <xf numFmtId="167" fontId="33" fillId="8" borderId="0" xfId="0" applyNumberFormat="1" applyFont="1" applyFill="1"/>
    <xf numFmtId="166" fontId="33" fillId="8" borderId="0" xfId="4" applyFont="1" applyFill="1"/>
    <xf numFmtId="166" fontId="51" fillId="8" borderId="0" xfId="4" applyFont="1" applyFill="1"/>
    <xf numFmtId="167" fontId="51" fillId="8" borderId="0" xfId="0" applyNumberFormat="1" applyFont="1" applyFill="1"/>
    <xf numFmtId="168" fontId="51" fillId="8" borderId="0" xfId="0" applyNumberFormat="1" applyFont="1" applyFill="1"/>
    <xf numFmtId="17" fontId="53" fillId="10" borderId="6" xfId="0" quotePrefix="1" applyNumberFormat="1" applyFont="1" applyFill="1" applyBorder="1" applyAlignment="1">
      <alignment horizontal="center"/>
    </xf>
    <xf numFmtId="167" fontId="35" fillId="5" borderId="0" xfId="4" applyNumberFormat="1" applyFont="1" applyFill="1" applyBorder="1"/>
    <xf numFmtId="0" fontId="40" fillId="0" borderId="0" xfId="0" applyFont="1"/>
    <xf numFmtId="0" fontId="35" fillId="5" borderId="0" xfId="0" applyFont="1" applyFill="1"/>
    <xf numFmtId="164" fontId="38" fillId="6" borderId="4" xfId="0" applyNumberFormat="1" applyFont="1" applyFill="1" applyBorder="1" applyAlignment="1">
      <alignment horizontal="center" wrapText="1"/>
    </xf>
    <xf numFmtId="0" fontId="34" fillId="7" borderId="0" xfId="0" applyFont="1" applyFill="1" applyBorder="1" applyAlignment="1">
      <alignment wrapText="1"/>
    </xf>
    <xf numFmtId="164" fontId="34" fillId="7" borderId="4" xfId="0" applyNumberFormat="1" applyFont="1" applyFill="1" applyBorder="1" applyAlignment="1">
      <alignment horizontal="right" wrapText="1"/>
    </xf>
    <xf numFmtId="4" fontId="54" fillId="0" borderId="0" xfId="0" applyNumberFormat="1" applyFont="1"/>
    <xf numFmtId="4" fontId="0" fillId="12" borderId="11" xfId="0" applyNumberFormat="1" applyFill="1" applyBorder="1"/>
    <xf numFmtId="0" fontId="26" fillId="0" borderId="0" xfId="0" applyFont="1" applyBorder="1" applyAlignment="1">
      <alignment vertical="center"/>
    </xf>
    <xf numFmtId="4" fontId="0" fillId="0" borderId="0" xfId="0" applyNumberFormat="1" applyBorder="1"/>
    <xf numFmtId="0" fontId="26" fillId="8" borderId="0" xfId="0" applyFont="1" applyFill="1" applyAlignment="1">
      <alignment vertical="center"/>
    </xf>
    <xf numFmtId="0" fontId="36" fillId="8" borderId="0" xfId="0" applyFont="1" applyFill="1" applyBorder="1" applyAlignment="1">
      <alignment vertical="center"/>
    </xf>
    <xf numFmtId="43" fontId="55" fillId="8" borderId="0" xfId="6" applyFont="1" applyFill="1"/>
    <xf numFmtId="164" fontId="31" fillId="8" borderId="5" xfId="0" applyNumberFormat="1" applyFont="1" applyFill="1" applyBorder="1" applyAlignment="1">
      <alignment horizontal="right"/>
    </xf>
    <xf numFmtId="0" fontId="56" fillId="0" borderId="0" xfId="0" applyFont="1"/>
    <xf numFmtId="0" fontId="19" fillId="0" borderId="0" xfId="0" applyFont="1" applyAlignment="1">
      <alignment wrapText="1"/>
    </xf>
    <xf numFmtId="43" fontId="46" fillId="8" borderId="11" xfId="2" applyFont="1" applyFill="1" applyBorder="1"/>
    <xf numFmtId="43" fontId="22" fillId="8" borderId="11" xfId="0" applyNumberFormat="1" applyFont="1" applyFill="1" applyBorder="1"/>
    <xf numFmtId="4" fontId="0" fillId="0" borderId="11" xfId="0" applyNumberFormat="1" applyBorder="1"/>
    <xf numFmtId="0" fontId="38" fillId="6" borderId="32" xfId="0" applyFont="1" applyFill="1" applyBorder="1" applyAlignment="1">
      <alignment horizontal="center" wrapText="1"/>
    </xf>
    <xf numFmtId="0" fontId="38" fillId="6" borderId="27" xfId="0" applyFont="1" applyFill="1" applyBorder="1" applyAlignment="1">
      <alignment horizontal="center" wrapText="1"/>
    </xf>
    <xf numFmtId="0" fontId="35" fillId="5" borderId="27" xfId="0" applyFont="1" applyFill="1" applyBorder="1" applyAlignment="1">
      <alignment wrapText="1"/>
    </xf>
    <xf numFmtId="164" fontId="31" fillId="8" borderId="5" xfId="0" applyNumberFormat="1" applyFont="1" applyFill="1" applyBorder="1" applyAlignment="1">
      <alignment horizontal="right"/>
    </xf>
    <xf numFmtId="0" fontId="38" fillId="6" borderId="30" xfId="0" quotePrefix="1" applyFont="1" applyFill="1" applyBorder="1" applyAlignment="1">
      <alignment horizontal="center"/>
    </xf>
    <xf numFmtId="0" fontId="34" fillId="7" borderId="33" xfId="0" applyFont="1" applyFill="1" applyBorder="1" applyAlignment="1">
      <alignment wrapText="1"/>
    </xf>
    <xf numFmtId="0" fontId="34" fillId="7" borderId="33" xfId="0" applyFont="1" applyFill="1" applyBorder="1" applyAlignment="1">
      <alignment horizontal="left" wrapText="1"/>
    </xf>
    <xf numFmtId="41" fontId="35" fillId="5" borderId="4" xfId="0" applyNumberFormat="1" applyFont="1" applyFill="1" applyBorder="1" applyAlignment="1">
      <alignment horizontal="center"/>
    </xf>
    <xf numFmtId="0" fontId="38" fillId="6" borderId="35" xfId="0" applyFont="1" applyFill="1" applyBorder="1" applyAlignment="1">
      <alignment horizontal="center" wrapText="1"/>
    </xf>
    <xf numFmtId="0" fontId="38" fillId="6" borderId="34" xfId="0" applyFont="1" applyFill="1" applyBorder="1" applyAlignment="1">
      <alignment horizontal="center" wrapText="1"/>
    </xf>
    <xf numFmtId="0" fontId="34" fillId="7" borderId="24" xfId="0" applyFont="1" applyFill="1" applyBorder="1" applyAlignment="1">
      <alignment wrapText="1"/>
    </xf>
    <xf numFmtId="164" fontId="34" fillId="7" borderId="36" xfId="0" applyNumberFormat="1" applyFont="1" applyFill="1" applyBorder="1" applyAlignment="1">
      <alignment horizontal="right" wrapText="1"/>
    </xf>
    <xf numFmtId="49" fontId="57" fillId="0" borderId="0" xfId="0" applyNumberFormat="1" applyFont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left" vertical="center" indent="2"/>
    </xf>
    <xf numFmtId="39" fontId="57" fillId="0" borderId="0" xfId="0" applyNumberFormat="1" applyFont="1" applyAlignment="1">
      <alignment vertical="center"/>
    </xf>
    <xf numFmtId="0" fontId="57" fillId="0" borderId="0" xfId="0" applyFont="1" applyAlignment="1">
      <alignment horizontal="left" vertical="center" indent="3"/>
    </xf>
    <xf numFmtId="0" fontId="57" fillId="0" borderId="0" xfId="0" applyFont="1" applyAlignment="1">
      <alignment horizontal="left" vertical="center" indent="4"/>
    </xf>
    <xf numFmtId="0" fontId="57" fillId="0" borderId="0" xfId="0" applyFont="1" applyAlignment="1">
      <alignment horizontal="left" vertical="center" indent="5"/>
    </xf>
    <xf numFmtId="0" fontId="57" fillId="0" borderId="0" xfId="0" applyFont="1" applyAlignment="1">
      <alignment horizontal="left" vertical="center" indent="6"/>
    </xf>
    <xf numFmtId="0" fontId="57" fillId="0" borderId="0" xfId="0" applyFont="1" applyAlignment="1">
      <alignment horizontal="left" vertical="center" indent="7"/>
    </xf>
    <xf numFmtId="14" fontId="38" fillId="6" borderId="30" xfId="0" quotePrefix="1" applyNumberFormat="1" applyFont="1" applyFill="1" applyBorder="1" applyAlignment="1">
      <alignment horizontal="center" wrapText="1"/>
    </xf>
    <xf numFmtId="0" fontId="82" fillId="0" borderId="0" xfId="0" applyFont="1"/>
    <xf numFmtId="0" fontId="82" fillId="0" borderId="27" xfId="0" applyFont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2" fillId="0" borderId="0" xfId="0" applyFont="1" applyBorder="1"/>
    <xf numFmtId="0" fontId="83" fillId="0" borderId="0" xfId="0" applyFont="1"/>
    <xf numFmtId="0" fontId="83" fillId="0" borderId="0" xfId="0" applyFont="1" applyFill="1" applyAlignment="1">
      <alignment horizontal="left"/>
    </xf>
    <xf numFmtId="0" fontId="83" fillId="0" borderId="27" xfId="0" applyFont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3" fillId="0" borderId="27" xfId="0" applyFont="1" applyBorder="1"/>
    <xf numFmtId="37" fontId="83" fillId="0" borderId="27" xfId="0" applyNumberFormat="1" applyFont="1" applyBorder="1"/>
    <xf numFmtId="0" fontId="83" fillId="0" borderId="0" xfId="0" applyFont="1" applyBorder="1"/>
    <xf numFmtId="0" fontId="83" fillId="0" borderId="0" xfId="0" applyFont="1" applyFill="1"/>
    <xf numFmtId="0" fontId="83" fillId="0" borderId="0" xfId="0" applyFont="1" applyFill="1" applyAlignment="1">
      <alignment horizontal="center"/>
    </xf>
    <xf numFmtId="14" fontId="81" fillId="0" borderId="26" xfId="5" quotePrefix="1" applyNumberFormat="1" applyFont="1" applyFill="1" applyBorder="1" applyAlignment="1">
      <alignment horizontal="center" wrapText="1"/>
    </xf>
    <xf numFmtId="171" fontId="81" fillId="0" borderId="32" xfId="8" applyNumberFormat="1" applyFont="1" applyFill="1" applyBorder="1" applyAlignment="1">
      <alignment horizontal="left" vertical="center"/>
    </xf>
    <xf numFmtId="171" fontId="81" fillId="0" borderId="30" xfId="8" applyNumberFormat="1" applyFont="1" applyFill="1" applyBorder="1" applyAlignment="1">
      <alignment horizontal="center" vertical="center"/>
    </xf>
    <xf numFmtId="171" fontId="81" fillId="0" borderId="28" xfId="8" applyNumberFormat="1" applyFont="1" applyFill="1" applyBorder="1" applyAlignment="1">
      <alignment horizontal="right" vertical="center"/>
    </xf>
    <xf numFmtId="171" fontId="81" fillId="0" borderId="20" xfId="8" applyNumberFormat="1" applyFont="1" applyFill="1" applyBorder="1" applyAlignment="1">
      <alignment horizontal="right" vertical="center"/>
    </xf>
    <xf numFmtId="171" fontId="83" fillId="0" borderId="32" xfId="8" applyNumberFormat="1" applyFont="1" applyFill="1" applyBorder="1" applyAlignment="1">
      <alignment horizontal="left" vertical="center"/>
    </xf>
    <xf numFmtId="171" fontId="83" fillId="0" borderId="30" xfId="8" applyNumberFormat="1" applyFont="1" applyFill="1" applyBorder="1" applyAlignment="1">
      <alignment horizontal="center" vertical="center"/>
    </xf>
    <xf numFmtId="171" fontId="83" fillId="0" borderId="20" xfId="8" applyNumberFormat="1" applyFont="1" applyFill="1" applyBorder="1" applyAlignment="1">
      <alignment horizontal="right" vertical="center"/>
    </xf>
    <xf numFmtId="171" fontId="83" fillId="0" borderId="23" xfId="8" applyNumberFormat="1" applyFont="1" applyFill="1" applyBorder="1" applyAlignment="1">
      <alignment horizontal="left" vertical="center" indent="1"/>
    </xf>
    <xf numFmtId="171" fontId="83" fillId="0" borderId="32" xfId="8" applyNumberFormat="1" applyFont="1" applyFill="1" applyBorder="1" applyAlignment="1">
      <alignment horizontal="left" vertical="center" indent="1"/>
    </xf>
    <xf numFmtId="171" fontId="83" fillId="0" borderId="25" xfId="8" applyNumberFormat="1" applyFont="1" applyFill="1" applyBorder="1" applyAlignment="1">
      <alignment horizontal="center" vertical="center"/>
    </xf>
    <xf numFmtId="171" fontId="81" fillId="0" borderId="0" xfId="8" applyNumberFormat="1" applyFont="1" applyFill="1" applyBorder="1" applyAlignment="1">
      <alignment horizontal="left" vertical="center"/>
    </xf>
    <xf numFmtId="171" fontId="81" fillId="0" borderId="27" xfId="8" applyNumberFormat="1" applyFont="1" applyFill="1" applyBorder="1" applyAlignment="1">
      <alignment horizontal="center" vertical="center"/>
    </xf>
    <xf numFmtId="171" fontId="83" fillId="0" borderId="0" xfId="8" applyNumberFormat="1" applyFont="1" applyFill="1" applyBorder="1" applyAlignment="1">
      <alignment horizontal="left" vertical="center"/>
    </xf>
    <xf numFmtId="171" fontId="83" fillId="0" borderId="24" xfId="8" applyNumberFormat="1" applyFont="1" applyFill="1" applyBorder="1" applyAlignment="1">
      <alignment horizontal="left" vertical="center"/>
    </xf>
    <xf numFmtId="171" fontId="83" fillId="0" borderId="27" xfId="8" applyNumberFormat="1" applyFont="1" applyFill="1" applyBorder="1" applyAlignment="1">
      <alignment horizontal="center" vertical="center"/>
    </xf>
    <xf numFmtId="0" fontId="83" fillId="0" borderId="0" xfId="0" applyFont="1" applyFill="1" applyBorder="1" applyAlignment="1"/>
    <xf numFmtId="0" fontId="83" fillId="0" borderId="0" xfId="0" applyFont="1" applyFill="1" applyBorder="1"/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164" fontId="83" fillId="0" borderId="0" xfId="0" applyNumberFormat="1" applyFont="1" applyBorder="1"/>
    <xf numFmtId="4" fontId="83" fillId="0" borderId="0" xfId="0" applyNumberFormat="1" applyFont="1" applyBorder="1"/>
    <xf numFmtId="4" fontId="83" fillId="0" borderId="0" xfId="0" applyNumberFormat="1" applyFont="1" applyFill="1" applyBorder="1"/>
    <xf numFmtId="0" fontId="81" fillId="0" borderId="23" xfId="3" applyFont="1" applyFill="1" applyBorder="1" applyAlignment="1">
      <alignment horizontal="left" vertical="center" indent="1"/>
    </xf>
    <xf numFmtId="0" fontId="81" fillId="0" borderId="25" xfId="3" applyFont="1" applyFill="1" applyBorder="1" applyAlignment="1">
      <alignment horizontal="center" vertical="center"/>
    </xf>
    <xf numFmtId="0" fontId="83" fillId="0" borderId="23" xfId="3" applyFont="1" applyFill="1" applyBorder="1" applyAlignment="1">
      <alignment horizontal="left" vertical="center" indent="1"/>
    </xf>
    <xf numFmtId="0" fontId="83" fillId="0" borderId="25" xfId="3" applyFont="1" applyFill="1" applyBorder="1" applyAlignment="1">
      <alignment horizontal="center" vertical="center"/>
    </xf>
    <xf numFmtId="171" fontId="83" fillId="0" borderId="20" xfId="3" quotePrefix="1" applyNumberFormat="1" applyFont="1" applyFill="1" applyBorder="1" applyAlignment="1">
      <alignment vertical="center"/>
    </xf>
    <xf numFmtId="171" fontId="81" fillId="0" borderId="20" xfId="3" applyNumberFormat="1" applyFont="1" applyFill="1" applyBorder="1" applyAlignment="1">
      <alignment vertical="center"/>
    </xf>
    <xf numFmtId="167" fontId="81" fillId="0" borderId="20" xfId="2" applyNumberFormat="1" applyFont="1" applyFill="1" applyBorder="1" applyAlignment="1">
      <alignment vertical="center"/>
    </xf>
    <xf numFmtId="0" fontId="81" fillId="0" borderId="29" xfId="3" applyFont="1" applyFill="1" applyBorder="1" applyAlignment="1">
      <alignment horizontal="left" vertical="center" indent="1"/>
    </xf>
    <xf numFmtId="0" fontId="81" fillId="0" borderId="30" xfId="3" applyFont="1" applyFill="1" applyBorder="1" applyAlignment="1">
      <alignment horizontal="center" vertical="center"/>
    </xf>
    <xf numFmtId="0" fontId="83" fillId="0" borderId="0" xfId="0" applyFont="1" applyFill="1" applyAlignment="1">
      <alignment horizontal="right"/>
    </xf>
    <xf numFmtId="0" fontId="83" fillId="0" borderId="0" xfId="0" applyFont="1" applyAlignment="1">
      <alignment horizontal="right"/>
    </xf>
    <xf numFmtId="171" fontId="83" fillId="0" borderId="0" xfId="0" applyNumberFormat="1" applyFont="1" applyFill="1" applyAlignment="1">
      <alignment horizontal="right"/>
    </xf>
    <xf numFmtId="166" fontId="83" fillId="0" borderId="0" xfId="0" applyNumberFormat="1" applyFont="1" applyFill="1" applyAlignment="1">
      <alignment horizontal="right"/>
    </xf>
    <xf numFmtId="171" fontId="81" fillId="0" borderId="20" xfId="3" quotePrefix="1" applyNumberFormat="1" applyFont="1" applyFill="1" applyBorder="1" applyAlignment="1">
      <alignment vertical="center"/>
    </xf>
    <xf numFmtId="0" fontId="83" fillId="0" borderId="23" xfId="3" applyFont="1" applyFill="1" applyBorder="1" applyAlignment="1">
      <alignment horizontal="left" vertical="center" indent="2"/>
    </xf>
    <xf numFmtId="0" fontId="85" fillId="0" borderId="0" xfId="0" applyFont="1"/>
    <xf numFmtId="0" fontId="82" fillId="0" borderId="0" xfId="0" applyFont="1" applyFill="1"/>
    <xf numFmtId="171" fontId="81" fillId="0" borderId="20" xfId="0" applyNumberFormat="1" applyFont="1" applyFill="1" applyBorder="1" applyAlignment="1">
      <alignment vertical="center"/>
    </xf>
    <xf numFmtId="0" fontId="81" fillId="0" borderId="23" xfId="0" applyFont="1" applyFill="1" applyBorder="1" applyAlignment="1">
      <alignment horizontal="left" vertical="center" indent="1"/>
    </xf>
    <xf numFmtId="49" fontId="81" fillId="0" borderId="24" xfId="0" applyNumberFormat="1" applyFont="1" applyFill="1" applyBorder="1" applyAlignment="1">
      <alignment horizontal="left" vertical="center" indent="1"/>
    </xf>
    <xf numFmtId="171" fontId="81" fillId="0" borderId="20" xfId="0" applyNumberFormat="1" applyFont="1" applyFill="1" applyBorder="1" applyAlignment="1">
      <alignment horizontal="left" vertical="center" indent="1"/>
    </xf>
    <xf numFmtId="0" fontId="83" fillId="0" borderId="23" xfId="0" applyFont="1" applyFill="1" applyBorder="1" applyAlignment="1">
      <alignment horizontal="left" vertical="center" indent="2"/>
    </xf>
    <xf numFmtId="49" fontId="83" fillId="0" borderId="24" xfId="0" applyNumberFormat="1" applyFont="1" applyFill="1" applyBorder="1" applyAlignment="1">
      <alignment horizontal="left" vertical="center" indent="2"/>
    </xf>
    <xf numFmtId="171" fontId="83" fillId="0" borderId="20" xfId="0" applyNumberFormat="1" applyFont="1" applyFill="1" applyBorder="1" applyAlignment="1">
      <alignment horizontal="left" vertical="center" indent="2"/>
    </xf>
    <xf numFmtId="49" fontId="83" fillId="0" borderId="24" xfId="0" applyNumberFormat="1" applyFont="1" applyFill="1" applyBorder="1" applyAlignment="1">
      <alignment horizontal="left" vertical="center" indent="3"/>
    </xf>
    <xf numFmtId="171" fontId="83" fillId="0" borderId="20" xfId="0" applyNumberFormat="1" applyFont="1" applyFill="1" applyBorder="1" applyAlignment="1">
      <alignment vertical="center"/>
    </xf>
    <xf numFmtId="0" fontId="81" fillId="0" borderId="29" xfId="0" applyFont="1" applyFill="1" applyBorder="1" applyAlignment="1">
      <alignment vertical="center"/>
    </xf>
    <xf numFmtId="49" fontId="81" fillId="0" borderId="32" xfId="0" applyNumberFormat="1" applyFont="1" applyFill="1" applyBorder="1" applyAlignment="1">
      <alignment horizontal="center" vertical="center"/>
    </xf>
    <xf numFmtId="171" fontId="81" fillId="0" borderId="28" xfId="0" applyNumberFormat="1" applyFont="1" applyFill="1" applyBorder="1" applyAlignment="1">
      <alignment vertical="center"/>
    </xf>
    <xf numFmtId="0" fontId="83" fillId="0" borderId="0" xfId="20" applyFont="1" applyAlignment="1">
      <alignment vertical="center"/>
    </xf>
    <xf numFmtId="0" fontId="83" fillId="0" borderId="0" xfId="20" applyFont="1" applyBorder="1" applyAlignment="1">
      <alignment vertical="center"/>
    </xf>
    <xf numFmtId="0" fontId="83" fillId="0" borderId="0" xfId="20" applyFont="1" applyAlignment="1">
      <alignment horizontal="center" vertical="center"/>
    </xf>
    <xf numFmtId="0" fontId="83" fillId="0" borderId="25" xfId="20" applyFont="1" applyBorder="1" applyAlignment="1">
      <alignment horizontal="center" vertical="center"/>
    </xf>
    <xf numFmtId="0" fontId="81" fillId="0" borderId="0" xfId="20" applyFont="1" applyAlignment="1">
      <alignment horizontal="center" vertical="center"/>
    </xf>
    <xf numFmtId="0" fontId="83" fillId="0" borderId="0" xfId="20" applyFont="1" applyFill="1" applyAlignment="1">
      <alignment vertical="center"/>
    </xf>
    <xf numFmtId="0" fontId="81" fillId="0" borderId="0" xfId="20" applyFont="1" applyAlignment="1">
      <alignment vertical="center"/>
    </xf>
    <xf numFmtId="0" fontId="81" fillId="0" borderId="0" xfId="20" applyFont="1" applyFill="1" applyAlignment="1">
      <alignment vertical="center"/>
    </xf>
    <xf numFmtId="0" fontId="84" fillId="0" borderId="25" xfId="20" applyFont="1" applyBorder="1" applyAlignment="1">
      <alignment vertical="center"/>
    </xf>
    <xf numFmtId="171" fontId="83" fillId="0" borderId="20" xfId="20" applyNumberFormat="1" applyFont="1" applyBorder="1" applyAlignment="1">
      <alignment vertical="center"/>
    </xf>
    <xf numFmtId="0" fontId="81" fillId="0" borderId="23" xfId="0" applyFont="1" applyFill="1" applyBorder="1" applyAlignment="1">
      <alignment horizontal="center" vertical="center"/>
    </xf>
    <xf numFmtId="0" fontId="81" fillId="0" borderId="24" xfId="0" applyFont="1" applyFill="1" applyBorder="1" applyAlignment="1">
      <alignment vertical="center"/>
    </xf>
    <xf numFmtId="49" fontId="81" fillId="0" borderId="24" xfId="20" applyNumberFormat="1" applyFont="1" applyFill="1" applyBorder="1" applyAlignment="1">
      <alignment horizontal="center" vertical="center"/>
    </xf>
    <xf numFmtId="171" fontId="81" fillId="0" borderId="20" xfId="20" applyNumberFormat="1" applyFont="1" applyFill="1" applyBorder="1" applyAlignment="1">
      <alignment vertical="center"/>
    </xf>
    <xf numFmtId="0" fontId="83" fillId="0" borderId="23" xfId="3" applyFont="1" applyFill="1" applyBorder="1" applyAlignment="1">
      <alignment horizontal="center" vertical="center"/>
    </xf>
    <xf numFmtId="0" fontId="83" fillId="0" borderId="24" xfId="3" applyFont="1" applyFill="1" applyBorder="1" applyAlignment="1">
      <alignment horizontal="left" vertical="center"/>
    </xf>
    <xf numFmtId="0" fontId="81" fillId="0" borderId="24" xfId="3" applyFont="1" applyFill="1" applyBorder="1" applyAlignment="1">
      <alignment horizontal="left" vertical="center"/>
    </xf>
    <xf numFmtId="171" fontId="83" fillId="0" borderId="20" xfId="23" applyNumberFormat="1" applyFont="1" applyFill="1" applyBorder="1" applyAlignment="1">
      <alignment horizontal="right" vertical="center"/>
    </xf>
    <xf numFmtId="0" fontId="81" fillId="0" borderId="23" xfId="3" applyFont="1" applyFill="1" applyBorder="1" applyAlignment="1">
      <alignment horizontal="center" vertical="center"/>
    </xf>
    <xf numFmtId="171" fontId="81" fillId="0" borderId="20" xfId="23" applyNumberFormat="1" applyFont="1" applyFill="1" applyBorder="1" applyAlignment="1">
      <alignment horizontal="right" vertical="center"/>
    </xf>
    <xf numFmtId="0" fontId="83" fillId="0" borderId="24" xfId="3" applyFont="1" applyFill="1" applyBorder="1" applyAlignment="1">
      <alignment horizontal="left" vertical="center" indent="1"/>
    </xf>
    <xf numFmtId="0" fontId="81" fillId="0" borderId="24" xfId="3" applyFont="1" applyFill="1" applyBorder="1" applyAlignment="1">
      <alignment horizontal="left" vertical="center" indent="1"/>
    </xf>
    <xf numFmtId="0" fontId="81" fillId="0" borderId="31" xfId="20" applyFont="1" applyBorder="1" applyAlignment="1">
      <alignment vertical="center"/>
    </xf>
    <xf numFmtId="0" fontId="83" fillId="0" borderId="31" xfId="20" applyFont="1" applyBorder="1" applyAlignment="1">
      <alignment horizontal="center" vertical="center"/>
    </xf>
    <xf numFmtId="0" fontId="81" fillId="0" borderId="26" xfId="20" applyFont="1" applyBorder="1" applyAlignment="1">
      <alignment horizontal="right" vertical="center"/>
    </xf>
    <xf numFmtId="0" fontId="81" fillId="0" borderId="29" xfId="0" applyFont="1" applyFill="1" applyBorder="1" applyAlignment="1">
      <alignment horizontal="center" vertical="center"/>
    </xf>
    <xf numFmtId="0" fontId="81" fillId="0" borderId="32" xfId="0" applyFont="1" applyFill="1" applyBorder="1" applyAlignment="1">
      <alignment vertical="center"/>
    </xf>
    <xf numFmtId="49" fontId="81" fillId="0" borderId="32" xfId="20" applyNumberFormat="1" applyFont="1" applyFill="1" applyBorder="1" applyAlignment="1">
      <alignment horizontal="center" vertical="center"/>
    </xf>
    <xf numFmtId="171" fontId="81" fillId="0" borderId="28" xfId="20" applyNumberFormat="1" applyFont="1" applyFill="1" applyBorder="1" applyAlignment="1">
      <alignment vertical="center"/>
    </xf>
    <xf numFmtId="171" fontId="88" fillId="0" borderId="32" xfId="8" applyNumberFormat="1" applyFont="1" applyFill="1" applyBorder="1" applyAlignment="1">
      <alignment horizontal="left" vertical="center"/>
    </xf>
    <xf numFmtId="171" fontId="88" fillId="0" borderId="30" xfId="8" applyNumberFormat="1" applyFont="1" applyFill="1" applyBorder="1" applyAlignment="1">
      <alignment horizontal="center" vertical="center"/>
    </xf>
    <xf numFmtId="171" fontId="88" fillId="0" borderId="20" xfId="8" applyNumberFormat="1" applyFont="1" applyFill="1" applyBorder="1" applyAlignment="1">
      <alignment horizontal="right" vertical="center"/>
    </xf>
    <xf numFmtId="171" fontId="88" fillId="0" borderId="24" xfId="8" applyNumberFormat="1" applyFont="1" applyFill="1" applyBorder="1" applyAlignment="1">
      <alignment horizontal="left" vertical="center"/>
    </xf>
    <xf numFmtId="171" fontId="88" fillId="0" borderId="25" xfId="8" applyNumberFormat="1" applyFont="1" applyFill="1" applyBorder="1" applyAlignment="1">
      <alignment horizontal="center" vertical="center"/>
    </xf>
    <xf numFmtId="171" fontId="89" fillId="0" borderId="24" xfId="8" applyNumberFormat="1" applyFont="1" applyFill="1" applyBorder="1" applyAlignment="1">
      <alignment horizontal="left" vertical="center"/>
    </xf>
    <xf numFmtId="171" fontId="89" fillId="0" borderId="25" xfId="8" applyNumberFormat="1" applyFont="1" applyFill="1" applyBorder="1" applyAlignment="1">
      <alignment horizontal="center" vertical="center"/>
    </xf>
    <xf numFmtId="171" fontId="89" fillId="0" borderId="20" xfId="8" applyNumberFormat="1" applyFont="1" applyFill="1" applyBorder="1" applyAlignment="1">
      <alignment horizontal="right" vertical="center"/>
    </xf>
    <xf numFmtId="14" fontId="87" fillId="14" borderId="26" xfId="5" quotePrefix="1" applyNumberFormat="1" applyFont="1" applyFill="1" applyBorder="1" applyAlignment="1">
      <alignment horizontal="center" wrapText="1"/>
    </xf>
    <xf numFmtId="0" fontId="83" fillId="0" borderId="51" xfId="0" applyFont="1" applyFill="1" applyBorder="1" applyAlignment="1"/>
    <xf numFmtId="0" fontId="83" fillId="0" borderId="60" xfId="0" applyFont="1" applyFill="1" applyBorder="1" applyAlignment="1">
      <alignment horizontal="center"/>
    </xf>
    <xf numFmtId="0" fontId="83" fillId="0" borderId="60" xfId="0" applyFont="1" applyFill="1" applyBorder="1" applyAlignment="1">
      <alignment horizontal="left"/>
    </xf>
    <xf numFmtId="0" fontId="81" fillId="0" borderId="65" xfId="3" applyFont="1" applyFill="1" applyBorder="1" applyAlignment="1">
      <alignment horizontal="left" vertical="center" indent="1"/>
    </xf>
    <xf numFmtId="0" fontId="81" fillId="0" borderId="31" xfId="3" applyFont="1" applyFill="1" applyBorder="1" applyAlignment="1">
      <alignment horizontal="center" vertical="center"/>
    </xf>
    <xf numFmtId="44" fontId="81" fillId="0" borderId="26" xfId="17" applyFont="1" applyFill="1" applyBorder="1" applyAlignment="1">
      <alignment vertical="center"/>
    </xf>
    <xf numFmtId="0" fontId="83" fillId="0" borderId="60" xfId="0" applyFont="1" applyBorder="1" applyAlignment="1"/>
    <xf numFmtId="4" fontId="83" fillId="0" borderId="60" xfId="0" applyNumberFormat="1" applyFont="1" applyBorder="1"/>
    <xf numFmtId="4" fontId="83" fillId="0" borderId="60" xfId="0" applyNumberFormat="1" applyFont="1" applyFill="1" applyBorder="1"/>
    <xf numFmtId="171" fontId="81" fillId="0" borderId="26" xfId="3" applyNumberFormat="1" applyFont="1" applyFill="1" applyBorder="1" applyAlignment="1">
      <alignment vertical="center"/>
    </xf>
    <xf numFmtId="0" fontId="83" fillId="8" borderId="60" xfId="0" applyFont="1" applyFill="1" applyBorder="1" applyAlignment="1"/>
    <xf numFmtId="0" fontId="83" fillId="8" borderId="60" xfId="0" applyFont="1" applyFill="1" applyBorder="1" applyAlignment="1">
      <alignment horizontal="right"/>
    </xf>
    <xf numFmtId="0" fontId="83" fillId="0" borderId="60" xfId="0" applyFont="1" applyFill="1" applyBorder="1" applyAlignment="1">
      <alignment horizontal="right"/>
    </xf>
    <xf numFmtId="0" fontId="83" fillId="0" borderId="60" xfId="0" applyFont="1" applyBorder="1"/>
    <xf numFmtId="0" fontId="81" fillId="0" borderId="65" xfId="0" applyFont="1" applyFill="1" applyBorder="1" applyAlignment="1">
      <alignment horizontal="left" vertical="center" indent="1"/>
    </xf>
    <xf numFmtId="49" fontId="81" fillId="0" borderId="37" xfId="0" applyNumberFormat="1" applyFont="1" applyFill="1" applyBorder="1" applyAlignment="1">
      <alignment horizontal="left" vertical="center" indent="1"/>
    </xf>
    <xf numFmtId="171" fontId="81" fillId="0" borderId="26" xfId="0" applyNumberFormat="1" applyFont="1" applyFill="1" applyBorder="1" applyAlignment="1">
      <alignment horizontal="left" vertical="center" indent="1"/>
    </xf>
    <xf numFmtId="0" fontId="81" fillId="0" borderId="58" xfId="0" applyFont="1" applyFill="1" applyBorder="1" applyAlignment="1">
      <alignment vertical="center"/>
    </xf>
    <xf numFmtId="49" fontId="81" fillId="0" borderId="50" xfId="0" applyNumberFormat="1" applyFont="1" applyFill="1" applyBorder="1" applyAlignment="1">
      <alignment horizontal="center" vertical="center"/>
    </xf>
    <xf numFmtId="171" fontId="81" fillId="0" borderId="55" xfId="0" applyNumberFormat="1" applyFont="1" applyFill="1" applyBorder="1" applyAlignment="1">
      <alignment vertical="center"/>
    </xf>
    <xf numFmtId="0" fontId="83" fillId="0" borderId="62" xfId="0" applyFont="1" applyFill="1" applyBorder="1" applyAlignment="1">
      <alignment vertical="center"/>
    </xf>
    <xf numFmtId="49" fontId="83" fillId="0" borderId="0" xfId="0" applyNumberFormat="1" applyFont="1" applyFill="1" applyBorder="1" applyAlignment="1">
      <alignment horizontal="center" vertical="center"/>
    </xf>
    <xf numFmtId="171" fontId="83" fillId="0" borderId="63" xfId="0" applyNumberFormat="1" applyFont="1" applyFill="1" applyBorder="1" applyAlignment="1">
      <alignment vertical="center"/>
    </xf>
    <xf numFmtId="0" fontId="81" fillId="0" borderId="51" xfId="0" applyFont="1" applyFill="1" applyBorder="1" applyAlignment="1">
      <alignment vertical="center"/>
    </xf>
    <xf numFmtId="49" fontId="81" fillId="0" borderId="60" xfId="0" applyNumberFormat="1" applyFont="1" applyFill="1" applyBorder="1" applyAlignment="1">
      <alignment horizontal="center" vertical="center"/>
    </xf>
    <xf numFmtId="171" fontId="81" fillId="0" borderId="56" xfId="0" applyNumberFormat="1" applyFont="1" applyFill="1" applyBorder="1" applyAlignment="1">
      <alignment vertical="center"/>
    </xf>
    <xf numFmtId="0" fontId="81" fillId="0" borderId="62" xfId="0" applyFont="1" applyFill="1" applyBorder="1" applyAlignment="1">
      <alignment vertical="center"/>
    </xf>
    <xf numFmtId="49" fontId="81" fillId="0" borderId="0" xfId="0" applyNumberFormat="1" applyFont="1" applyFill="1" applyBorder="1" applyAlignment="1">
      <alignment horizontal="center" vertical="center"/>
    </xf>
    <xf numFmtId="171" fontId="81" fillId="0" borderId="63" xfId="0" applyNumberFormat="1" applyFont="1" applyFill="1" applyBorder="1" applyAlignment="1">
      <alignment vertical="center"/>
    </xf>
    <xf numFmtId="0" fontId="81" fillId="0" borderId="53" xfId="0" applyFont="1" applyFill="1" applyBorder="1" applyAlignment="1">
      <alignment vertical="center"/>
    </xf>
    <xf numFmtId="49" fontId="81" fillId="0" borderId="61" xfId="0" applyNumberFormat="1" applyFont="1" applyFill="1" applyBorder="1" applyAlignment="1">
      <alignment horizontal="center" vertical="center"/>
    </xf>
    <xf numFmtId="171" fontId="81" fillId="0" borderId="57" xfId="0" applyNumberFormat="1" applyFont="1" applyFill="1" applyBorder="1" applyAlignment="1">
      <alignment vertical="center"/>
    </xf>
    <xf numFmtId="0" fontId="88" fillId="0" borderId="23" xfId="0" applyFont="1" applyFill="1" applyBorder="1" applyAlignment="1">
      <alignment horizontal="left" vertical="center" indent="1"/>
    </xf>
    <xf numFmtId="49" fontId="88" fillId="0" borderId="24" xfId="0" applyNumberFormat="1" applyFont="1" applyFill="1" applyBorder="1" applyAlignment="1">
      <alignment horizontal="left" vertical="center" indent="1"/>
    </xf>
    <xf numFmtId="171" fontId="88" fillId="0" borderId="20" xfId="0" applyNumberFormat="1" applyFont="1" applyFill="1" applyBorder="1" applyAlignment="1">
      <alignment horizontal="left" vertical="center" indent="1"/>
    </xf>
    <xf numFmtId="0" fontId="88" fillId="0" borderId="65" xfId="0" applyFont="1" applyFill="1" applyBorder="1" applyAlignment="1">
      <alignment horizontal="left" vertical="center" indent="1"/>
    </xf>
    <xf numFmtId="49" fontId="88" fillId="0" borderId="37" xfId="0" applyNumberFormat="1" applyFont="1" applyFill="1" applyBorder="1" applyAlignment="1">
      <alignment horizontal="left" vertical="center" indent="1"/>
    </xf>
    <xf numFmtId="171" fontId="88" fillId="0" borderId="26" xfId="0" applyNumberFormat="1" applyFont="1" applyFill="1" applyBorder="1" applyAlignment="1">
      <alignment horizontal="left" vertical="center" indent="1"/>
    </xf>
    <xf numFmtId="0" fontId="83" fillId="0" borderId="67" xfId="3" applyFont="1" applyFill="1" applyBorder="1" applyAlignment="1">
      <alignment horizontal="center" vertical="center"/>
    </xf>
    <xf numFmtId="0" fontId="83" fillId="0" borderId="66" xfId="3" applyFont="1" applyFill="1" applyBorder="1" applyAlignment="1">
      <alignment horizontal="left" vertical="center" indent="1"/>
    </xf>
    <xf numFmtId="0" fontId="81" fillId="0" borderId="66" xfId="3" applyFont="1" applyFill="1" applyBorder="1" applyAlignment="1">
      <alignment horizontal="left" vertical="center" indent="1"/>
    </xf>
    <xf numFmtId="171" fontId="83" fillId="0" borderId="64" xfId="23" applyNumberFormat="1" applyFont="1" applyFill="1" applyBorder="1" applyAlignment="1">
      <alignment horizontal="right" vertical="center"/>
    </xf>
    <xf numFmtId="0" fontId="86" fillId="0" borderId="25" xfId="3" applyFont="1" applyFill="1" applyBorder="1" applyAlignment="1">
      <alignment horizontal="center" vertical="center"/>
    </xf>
    <xf numFmtId="0" fontId="91" fillId="0" borderId="20" xfId="898" applyFont="1" applyFill="1" applyBorder="1" applyAlignment="1">
      <alignment vertical="center"/>
    </xf>
    <xf numFmtId="0" fontId="91" fillId="0" borderId="0" xfId="898" applyFont="1" applyAlignment="1">
      <alignment horizontal="center" vertical="center"/>
    </xf>
    <xf numFmtId="0" fontId="91" fillId="0" borderId="0" xfId="898" applyFont="1" applyAlignment="1">
      <alignment vertical="center"/>
    </xf>
    <xf numFmtId="0" fontId="91" fillId="0" borderId="20" xfId="898" applyFont="1" applyBorder="1" applyAlignment="1">
      <alignment vertical="center"/>
    </xf>
    <xf numFmtId="0" fontId="91" fillId="8" borderId="0" xfId="898" applyFont="1" applyFill="1" applyBorder="1" applyAlignment="1"/>
    <xf numFmtId="0" fontId="91" fillId="0" borderId="23" xfId="898" applyFont="1" applyBorder="1" applyAlignment="1">
      <alignment vertical="center"/>
    </xf>
    <xf numFmtId="171" fontId="92" fillId="0" borderId="50" xfId="898" quotePrefix="1" applyNumberFormat="1" applyFont="1" applyFill="1" applyBorder="1" applyAlignment="1">
      <alignment vertical="center"/>
    </xf>
    <xf numFmtId="171" fontId="92" fillId="0" borderId="59" xfId="898" quotePrefix="1" applyNumberFormat="1" applyFont="1" applyFill="1" applyBorder="1" applyAlignment="1">
      <alignment vertical="center"/>
    </xf>
    <xf numFmtId="0" fontId="93" fillId="0" borderId="29" xfId="898" applyFont="1" applyFill="1" applyBorder="1" applyAlignment="1">
      <alignment vertical="center"/>
    </xf>
    <xf numFmtId="0" fontId="93" fillId="0" borderId="32" xfId="898" applyFont="1" applyFill="1" applyBorder="1" applyAlignment="1">
      <alignment vertical="center"/>
    </xf>
    <xf numFmtId="0" fontId="93" fillId="0" borderId="32" xfId="898" applyFont="1" applyFill="1" applyBorder="1" applyAlignment="1">
      <alignment horizontal="center" vertical="center"/>
    </xf>
    <xf numFmtId="171" fontId="93" fillId="0" borderId="32" xfId="898" applyNumberFormat="1" applyFont="1" applyFill="1" applyBorder="1" applyAlignment="1">
      <alignment vertical="center"/>
    </xf>
    <xf numFmtId="171" fontId="93" fillId="0" borderId="30" xfId="898" applyNumberFormat="1" applyFont="1" applyFill="1" applyBorder="1" applyAlignment="1">
      <alignment vertical="center"/>
    </xf>
    <xf numFmtId="0" fontId="93" fillId="0" borderId="23" xfId="898" applyFont="1" applyFill="1" applyBorder="1" applyAlignment="1">
      <alignment vertical="center"/>
    </xf>
    <xf numFmtId="0" fontId="93" fillId="0" borderId="24" xfId="898" applyFont="1" applyFill="1" applyBorder="1" applyAlignment="1">
      <alignment vertical="center"/>
    </xf>
    <xf numFmtId="0" fontId="93" fillId="0" borderId="24" xfId="898" applyFont="1" applyFill="1" applyBorder="1" applyAlignment="1">
      <alignment horizontal="center" vertical="center"/>
    </xf>
    <xf numFmtId="171" fontId="93" fillId="0" borderId="24" xfId="898" applyNumberFormat="1" applyFont="1" applyFill="1" applyBorder="1" applyAlignment="1">
      <alignment vertical="center"/>
    </xf>
    <xf numFmtId="171" fontId="93" fillId="0" borderId="25" xfId="898" applyNumberFormat="1" applyFont="1" applyFill="1" applyBorder="1" applyAlignment="1">
      <alignment vertical="center"/>
    </xf>
    <xf numFmtId="0" fontId="93" fillId="0" borderId="24" xfId="898" applyFont="1" applyFill="1" applyBorder="1" applyAlignment="1">
      <alignment horizontal="left" vertical="center" indent="1"/>
    </xf>
    <xf numFmtId="0" fontId="93" fillId="0" borderId="24" xfId="3" applyFont="1" applyFill="1" applyBorder="1" applyAlignment="1">
      <alignment horizontal="left" vertical="center" indent="2"/>
    </xf>
    <xf numFmtId="0" fontId="94" fillId="0" borderId="61" xfId="898" applyFont="1" applyFill="1" applyBorder="1" applyAlignment="1">
      <alignment horizontal="center" vertical="center" wrapText="1"/>
    </xf>
    <xf numFmtId="171" fontId="83" fillId="0" borderId="60" xfId="0" applyNumberFormat="1" applyFont="1" applyFill="1" applyBorder="1" applyAlignment="1">
      <alignment horizontal="left"/>
    </xf>
    <xf numFmtId="0" fontId="95" fillId="0" borderId="24" xfId="898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0" fontId="81" fillId="0" borderId="51" xfId="0" applyFont="1" applyFill="1" applyBorder="1" applyAlignment="1">
      <alignment horizontal="center" vertical="center"/>
    </xf>
    <xf numFmtId="0" fontId="81" fillId="0" borderId="52" xfId="0" applyFont="1" applyFill="1" applyBorder="1" applyAlignment="1">
      <alignment horizontal="center" vertical="center"/>
    </xf>
    <xf numFmtId="0" fontId="81" fillId="0" borderId="53" xfId="0" applyFont="1" applyFill="1" applyBorder="1" applyAlignment="1">
      <alignment horizontal="center" vertical="center"/>
    </xf>
    <xf numFmtId="0" fontId="81" fillId="0" borderId="54" xfId="0" applyFont="1" applyFill="1" applyBorder="1" applyAlignment="1">
      <alignment horizontal="center" vertical="center"/>
    </xf>
    <xf numFmtId="14" fontId="81" fillId="0" borderId="56" xfId="5" quotePrefix="1" applyNumberFormat="1" applyFont="1" applyFill="1" applyBorder="1" applyAlignment="1">
      <alignment horizontal="center" vertical="center"/>
    </xf>
    <xf numFmtId="14" fontId="81" fillId="0" borderId="57" xfId="5" quotePrefix="1" applyNumberFormat="1" applyFont="1" applyFill="1" applyBorder="1" applyAlignment="1">
      <alignment horizontal="center" vertical="center"/>
    </xf>
    <xf numFmtId="164" fontId="81" fillId="0" borderId="51" xfId="0" applyNumberFormat="1" applyFont="1" applyFill="1" applyBorder="1" applyAlignment="1">
      <alignment horizontal="center" vertical="center"/>
    </xf>
    <xf numFmtId="164" fontId="81" fillId="0" borderId="52" xfId="0" applyNumberFormat="1" applyFont="1" applyFill="1" applyBorder="1" applyAlignment="1">
      <alignment horizontal="center" vertical="center"/>
    </xf>
    <xf numFmtId="164" fontId="81" fillId="0" borderId="53" xfId="0" applyNumberFormat="1" applyFont="1" applyFill="1" applyBorder="1" applyAlignment="1">
      <alignment horizontal="center" vertical="center"/>
    </xf>
    <xf numFmtId="164" fontId="81" fillId="0" borderId="54" xfId="0" applyNumberFormat="1" applyFont="1" applyFill="1" applyBorder="1" applyAlignment="1">
      <alignment horizontal="center" vertical="center"/>
    </xf>
    <xf numFmtId="0" fontId="81" fillId="0" borderId="56" xfId="5" quotePrefix="1" applyNumberFormat="1" applyFont="1" applyFill="1" applyBorder="1" applyAlignment="1">
      <alignment horizontal="center" vertical="center"/>
    </xf>
    <xf numFmtId="0" fontId="81" fillId="0" borderId="57" xfId="5" quotePrefix="1" applyNumberFormat="1" applyFont="1" applyFill="1" applyBorder="1" applyAlignment="1">
      <alignment horizontal="center" vertical="center"/>
    </xf>
    <xf numFmtId="168" fontId="34" fillId="13" borderId="8" xfId="4" quotePrefix="1" applyNumberFormat="1" applyFont="1" applyFill="1" applyBorder="1" applyAlignment="1"/>
    <xf numFmtId="168" fontId="34" fillId="13" borderId="22" xfId="4" quotePrefix="1" applyNumberFormat="1" applyFont="1" applyFill="1" applyBorder="1" applyAlignment="1"/>
    <xf numFmtId="17" fontId="53" fillId="10" borderId="21" xfId="0" quotePrefix="1" applyNumberFormat="1" applyFont="1" applyFill="1" applyBorder="1" applyAlignment="1">
      <alignment horizontal="center"/>
    </xf>
    <xf numFmtId="17" fontId="53" fillId="10" borderId="12" xfId="0" quotePrefix="1" applyNumberFormat="1" applyFont="1" applyFill="1" applyBorder="1" applyAlignment="1">
      <alignment horizontal="center"/>
    </xf>
    <xf numFmtId="0" fontId="94" fillId="0" borderId="60" xfId="898" applyFont="1" applyFill="1" applyBorder="1" applyAlignment="1">
      <alignment horizontal="center" vertical="center" wrapText="1"/>
    </xf>
    <xf numFmtId="0" fontId="94" fillId="0" borderId="61" xfId="898" applyFont="1" applyFill="1" applyBorder="1" applyAlignment="1">
      <alignment horizontal="center" vertical="center" wrapText="1"/>
    </xf>
    <xf numFmtId="0" fontId="92" fillId="0" borderId="60" xfId="898" applyFont="1" applyFill="1" applyBorder="1" applyAlignment="1">
      <alignment horizontal="center" vertical="center" wrapText="1"/>
    </xf>
    <xf numFmtId="0" fontId="92" fillId="0" borderId="61" xfId="898" applyFont="1" applyFill="1" applyBorder="1" applyAlignment="1">
      <alignment horizontal="center" vertical="center" wrapText="1"/>
    </xf>
    <xf numFmtId="0" fontId="94" fillId="0" borderId="50" xfId="898" applyFont="1" applyFill="1" applyBorder="1" applyAlignment="1">
      <alignment horizontal="center" vertical="center" wrapText="1"/>
    </xf>
    <xf numFmtId="0" fontId="81" fillId="0" borderId="51" xfId="20" applyFont="1" applyFill="1" applyBorder="1" applyAlignment="1">
      <alignment horizontal="center" vertical="center"/>
    </xf>
    <xf numFmtId="0" fontId="81" fillId="0" borderId="60" xfId="20" applyFont="1" applyFill="1" applyBorder="1" applyAlignment="1">
      <alignment horizontal="center" vertical="center"/>
    </xf>
    <xf numFmtId="0" fontId="81" fillId="0" borderId="52" xfId="20" applyFont="1" applyFill="1" applyBorder="1" applyAlignment="1">
      <alignment horizontal="center" vertical="center"/>
    </xf>
    <xf numFmtId="0" fontId="81" fillId="0" borderId="53" xfId="20" applyFont="1" applyFill="1" applyBorder="1" applyAlignment="1">
      <alignment horizontal="center" vertical="center"/>
    </xf>
    <xf numFmtId="0" fontId="81" fillId="0" borderId="61" xfId="20" applyFont="1" applyFill="1" applyBorder="1" applyAlignment="1">
      <alignment horizontal="center" vertical="center"/>
    </xf>
    <xf numFmtId="0" fontId="81" fillId="0" borderId="54" xfId="2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38" fillId="6" borderId="6" xfId="0" applyFont="1" applyFill="1" applyBorder="1" applyAlignment="1">
      <alignment horizontal="center"/>
    </xf>
    <xf numFmtId="172" fontId="92" fillId="0" borderId="50" xfId="898" applyNumberFormat="1" applyFont="1" applyFill="1" applyBorder="1" applyAlignment="1">
      <alignment vertical="center"/>
    </xf>
    <xf numFmtId="0" fontId="92" fillId="0" borderId="50" xfId="898" applyFont="1" applyFill="1" applyBorder="1" applyAlignment="1">
      <alignment vertical="center"/>
    </xf>
    <xf numFmtId="0" fontId="92" fillId="0" borderId="58" xfId="898" applyFont="1" applyFill="1" applyBorder="1" applyAlignment="1">
      <alignment horizontal="left" vertical="center"/>
    </xf>
    <xf numFmtId="0" fontId="92" fillId="0" borderId="50" xfId="898" applyFont="1" applyFill="1" applyBorder="1" applyAlignment="1">
      <alignment horizontal="left" vertical="center"/>
    </xf>
  </cellXfs>
  <cellStyles count="901">
    <cellStyle name="Accent1 - 20%" xfId="27" xr:uid="{00000000-0005-0000-0000-000048000000}"/>
    <cellStyle name="Accent1 - 40%" xfId="28" xr:uid="{00000000-0005-0000-0000-000049000000}"/>
    <cellStyle name="Accent1 - 60%" xfId="29" xr:uid="{00000000-0005-0000-0000-00004A000000}"/>
    <cellStyle name="Accent2 - 20%" xfId="30" xr:uid="{00000000-0005-0000-0000-00004B000000}"/>
    <cellStyle name="Accent2 - 40%" xfId="31" xr:uid="{00000000-0005-0000-0000-00004C000000}"/>
    <cellStyle name="Accent2 - 60%" xfId="32" xr:uid="{00000000-0005-0000-0000-00004D000000}"/>
    <cellStyle name="Accent3 - 20%" xfId="33" xr:uid="{00000000-0005-0000-0000-00004E000000}"/>
    <cellStyle name="Accent3 - 40%" xfId="34" xr:uid="{00000000-0005-0000-0000-00004F000000}"/>
    <cellStyle name="Accent3 - 60%" xfId="35" xr:uid="{00000000-0005-0000-0000-000050000000}"/>
    <cellStyle name="Accent4 - 20%" xfId="36" xr:uid="{00000000-0005-0000-0000-000051000000}"/>
    <cellStyle name="Accent4 - 40%" xfId="37" xr:uid="{00000000-0005-0000-0000-000052000000}"/>
    <cellStyle name="Accent4 - 60%" xfId="38" xr:uid="{00000000-0005-0000-0000-000053000000}"/>
    <cellStyle name="Accent5 - 20%" xfId="39" xr:uid="{00000000-0005-0000-0000-000054000000}"/>
    <cellStyle name="Accent5 - 40%" xfId="40" xr:uid="{00000000-0005-0000-0000-000055000000}"/>
    <cellStyle name="Accent5 - 60%" xfId="41" xr:uid="{00000000-0005-0000-0000-000056000000}"/>
    <cellStyle name="Accent6 - 20%" xfId="42" xr:uid="{00000000-0005-0000-0000-000057000000}"/>
    <cellStyle name="Accent6 - 40%" xfId="43" xr:uid="{00000000-0005-0000-0000-000058000000}"/>
    <cellStyle name="Accent6 - 60%" xfId="44" xr:uid="{00000000-0005-0000-0000-000059000000}"/>
    <cellStyle name="Bom 2" xfId="45" xr:uid="{00000000-0005-0000-0000-00005A000000}"/>
    <cellStyle name="Bom 2 2" xfId="46" xr:uid="{00000000-0005-0000-0000-00005B000000}"/>
    <cellStyle name="Bom 2 3" xfId="47" xr:uid="{00000000-0005-0000-0000-00005C000000}"/>
    <cellStyle name="Bom 2 4" xfId="48" xr:uid="{00000000-0005-0000-0000-00005D000000}"/>
    <cellStyle name="Bom 2 5" xfId="49" xr:uid="{00000000-0005-0000-0000-00005E000000}"/>
    <cellStyle name="Bom 2 6" xfId="50" xr:uid="{00000000-0005-0000-0000-00005F000000}"/>
    <cellStyle name="Bom 3" xfId="51" xr:uid="{00000000-0005-0000-0000-000060000000}"/>
    <cellStyle name="Bom 3 2" xfId="52" xr:uid="{00000000-0005-0000-0000-000061000000}"/>
    <cellStyle name="Bom 3 3" xfId="53" xr:uid="{00000000-0005-0000-0000-000062000000}"/>
    <cellStyle name="Bom 3 4" xfId="54" xr:uid="{00000000-0005-0000-0000-000063000000}"/>
    <cellStyle name="Bom 3 5" xfId="55" xr:uid="{00000000-0005-0000-0000-000064000000}"/>
    <cellStyle name="Bom 3 6" xfId="56" xr:uid="{00000000-0005-0000-0000-000065000000}"/>
    <cellStyle name="Bom 4" xfId="57" xr:uid="{00000000-0005-0000-0000-000066000000}"/>
    <cellStyle name="Bom 4 2" xfId="58" xr:uid="{00000000-0005-0000-0000-000067000000}"/>
    <cellStyle name="Bom 4 3" xfId="59" xr:uid="{00000000-0005-0000-0000-000068000000}"/>
    <cellStyle name="Bom 4 4" xfId="60" xr:uid="{00000000-0005-0000-0000-000069000000}"/>
    <cellStyle name="Bom 4 5" xfId="61" xr:uid="{00000000-0005-0000-0000-00006A000000}"/>
    <cellStyle name="Bom 4 6" xfId="62" xr:uid="{00000000-0005-0000-0000-00006B000000}"/>
    <cellStyle name="Bom 5" xfId="63" xr:uid="{00000000-0005-0000-0000-00006C000000}"/>
    <cellStyle name="Bom 5 2" xfId="64" xr:uid="{00000000-0005-0000-0000-00006D000000}"/>
    <cellStyle name="Bom 5 3" xfId="65" xr:uid="{00000000-0005-0000-0000-00006E000000}"/>
    <cellStyle name="Bom 5 4" xfId="66" xr:uid="{00000000-0005-0000-0000-00006F000000}"/>
    <cellStyle name="Bom 5 5" xfId="67" xr:uid="{00000000-0005-0000-0000-000070000000}"/>
    <cellStyle name="Bom 5 6" xfId="68" xr:uid="{00000000-0005-0000-0000-000071000000}"/>
    <cellStyle name="Cálculo 2" xfId="69" xr:uid="{00000000-0005-0000-0000-000072000000}"/>
    <cellStyle name="Cálculo 2 2" xfId="70" xr:uid="{00000000-0005-0000-0000-000073000000}"/>
    <cellStyle name="Cálculo 2 3" xfId="71" xr:uid="{00000000-0005-0000-0000-000074000000}"/>
    <cellStyle name="Cálculo 2 4" xfId="72" xr:uid="{00000000-0005-0000-0000-000075000000}"/>
    <cellStyle name="Cálculo 2 5" xfId="73" xr:uid="{00000000-0005-0000-0000-000076000000}"/>
    <cellStyle name="Cálculo 2 6" xfId="74" xr:uid="{00000000-0005-0000-0000-000077000000}"/>
    <cellStyle name="Cálculo 3" xfId="75" xr:uid="{00000000-0005-0000-0000-000078000000}"/>
    <cellStyle name="Cálculo 3 2" xfId="76" xr:uid="{00000000-0005-0000-0000-000079000000}"/>
    <cellStyle name="Cálculo 3 3" xfId="77" xr:uid="{00000000-0005-0000-0000-00007A000000}"/>
    <cellStyle name="Cálculo 3 4" xfId="78" xr:uid="{00000000-0005-0000-0000-00007B000000}"/>
    <cellStyle name="Cálculo 3 5" xfId="79" xr:uid="{00000000-0005-0000-0000-00007C000000}"/>
    <cellStyle name="Cálculo 3 6" xfId="80" xr:uid="{00000000-0005-0000-0000-00007D000000}"/>
    <cellStyle name="Cálculo 4" xfId="81" xr:uid="{00000000-0005-0000-0000-00007E000000}"/>
    <cellStyle name="Cálculo 4 2" xfId="82" xr:uid="{00000000-0005-0000-0000-00007F000000}"/>
    <cellStyle name="Cálculo 4 3" xfId="83" xr:uid="{00000000-0005-0000-0000-000080000000}"/>
    <cellStyle name="Cálculo 4 4" xfId="84" xr:uid="{00000000-0005-0000-0000-000081000000}"/>
    <cellStyle name="Cálculo 4 5" xfId="85" xr:uid="{00000000-0005-0000-0000-000082000000}"/>
    <cellStyle name="Cálculo 4 6" xfId="86" xr:uid="{00000000-0005-0000-0000-000083000000}"/>
    <cellStyle name="Cálculo 5" xfId="87" xr:uid="{00000000-0005-0000-0000-000084000000}"/>
    <cellStyle name="Cálculo 5 2" xfId="88" xr:uid="{00000000-0005-0000-0000-000085000000}"/>
    <cellStyle name="Cálculo 5 3" xfId="89" xr:uid="{00000000-0005-0000-0000-000086000000}"/>
    <cellStyle name="Cálculo 5 4" xfId="90" xr:uid="{00000000-0005-0000-0000-000087000000}"/>
    <cellStyle name="Cálculo 5 5" xfId="91" xr:uid="{00000000-0005-0000-0000-000088000000}"/>
    <cellStyle name="Cálculo 5 6" xfId="92" xr:uid="{00000000-0005-0000-0000-000089000000}"/>
    <cellStyle name="Célula de Verificação 2" xfId="93" xr:uid="{00000000-0005-0000-0000-00008A000000}"/>
    <cellStyle name="Célula de Verificação 2 2" xfId="94" xr:uid="{00000000-0005-0000-0000-00008B000000}"/>
    <cellStyle name="Célula de Verificação 2 3" xfId="95" xr:uid="{00000000-0005-0000-0000-00008C000000}"/>
    <cellStyle name="Célula de Verificação 2 4" xfId="96" xr:uid="{00000000-0005-0000-0000-00008D000000}"/>
    <cellStyle name="Célula de Verificação 2 5" xfId="97" xr:uid="{00000000-0005-0000-0000-00008E000000}"/>
    <cellStyle name="Célula de Verificação 2 6" xfId="98" xr:uid="{00000000-0005-0000-0000-00008F000000}"/>
    <cellStyle name="Célula de Verificação 3" xfId="99" xr:uid="{00000000-0005-0000-0000-000090000000}"/>
    <cellStyle name="Célula de Verificação 3 2" xfId="100" xr:uid="{00000000-0005-0000-0000-000091000000}"/>
    <cellStyle name="Célula de Verificação 3 3" xfId="101" xr:uid="{00000000-0005-0000-0000-000092000000}"/>
    <cellStyle name="Célula de Verificação 3 4" xfId="102" xr:uid="{00000000-0005-0000-0000-000093000000}"/>
    <cellStyle name="Célula de Verificação 3 5" xfId="103" xr:uid="{00000000-0005-0000-0000-000094000000}"/>
    <cellStyle name="Célula de Verificação 3 6" xfId="104" xr:uid="{00000000-0005-0000-0000-000095000000}"/>
    <cellStyle name="Célula de Verificação 4" xfId="105" xr:uid="{00000000-0005-0000-0000-000096000000}"/>
    <cellStyle name="Célula de Verificação 4 2" xfId="106" xr:uid="{00000000-0005-0000-0000-000097000000}"/>
    <cellStyle name="Célula de Verificação 4 3" xfId="107" xr:uid="{00000000-0005-0000-0000-000098000000}"/>
    <cellStyle name="Célula de Verificação 4 4" xfId="108" xr:uid="{00000000-0005-0000-0000-000099000000}"/>
    <cellStyle name="Célula de Verificação 4 5" xfId="109" xr:uid="{00000000-0005-0000-0000-00009A000000}"/>
    <cellStyle name="Célula de Verificação 4 6" xfId="110" xr:uid="{00000000-0005-0000-0000-00009B000000}"/>
    <cellStyle name="Célula de Verificação 5" xfId="111" xr:uid="{00000000-0005-0000-0000-00009C000000}"/>
    <cellStyle name="Célula de Verificação 5 2" xfId="112" xr:uid="{00000000-0005-0000-0000-00009D000000}"/>
    <cellStyle name="Célula de Verificação 5 3" xfId="113" xr:uid="{00000000-0005-0000-0000-00009E000000}"/>
    <cellStyle name="Célula de Verificação 5 4" xfId="114" xr:uid="{00000000-0005-0000-0000-00009F000000}"/>
    <cellStyle name="Célula de Verificação 5 5" xfId="115" xr:uid="{00000000-0005-0000-0000-0000A0000000}"/>
    <cellStyle name="Célula de Verificação 5 6" xfId="116" xr:uid="{00000000-0005-0000-0000-0000A1000000}"/>
    <cellStyle name="Célula Vinculada 2" xfId="117" xr:uid="{00000000-0005-0000-0000-0000A2000000}"/>
    <cellStyle name="Célula Vinculada 2 2" xfId="118" xr:uid="{00000000-0005-0000-0000-0000A3000000}"/>
    <cellStyle name="Célula Vinculada 2 3" xfId="119" xr:uid="{00000000-0005-0000-0000-0000A4000000}"/>
    <cellStyle name="Célula Vinculada 2 4" xfId="120" xr:uid="{00000000-0005-0000-0000-0000A5000000}"/>
    <cellStyle name="Célula Vinculada 2 5" xfId="121" xr:uid="{00000000-0005-0000-0000-0000A6000000}"/>
    <cellStyle name="Célula Vinculada 2 6" xfId="122" xr:uid="{00000000-0005-0000-0000-0000A7000000}"/>
    <cellStyle name="Célula Vinculada 3" xfId="123" xr:uid="{00000000-0005-0000-0000-0000A8000000}"/>
    <cellStyle name="Célula Vinculada 3 2" xfId="124" xr:uid="{00000000-0005-0000-0000-0000A9000000}"/>
    <cellStyle name="Célula Vinculada 3 3" xfId="125" xr:uid="{00000000-0005-0000-0000-0000AA000000}"/>
    <cellStyle name="Célula Vinculada 3 4" xfId="126" xr:uid="{00000000-0005-0000-0000-0000AB000000}"/>
    <cellStyle name="Célula Vinculada 3 5" xfId="127" xr:uid="{00000000-0005-0000-0000-0000AC000000}"/>
    <cellStyle name="Célula Vinculada 3 6" xfId="128" xr:uid="{00000000-0005-0000-0000-0000AD000000}"/>
    <cellStyle name="Célula Vinculada 4" xfId="129" xr:uid="{00000000-0005-0000-0000-0000AE000000}"/>
    <cellStyle name="Célula Vinculada 4 2" xfId="130" xr:uid="{00000000-0005-0000-0000-0000AF000000}"/>
    <cellStyle name="Célula Vinculada 4 3" xfId="131" xr:uid="{00000000-0005-0000-0000-0000B0000000}"/>
    <cellStyle name="Célula Vinculada 4 4" xfId="132" xr:uid="{00000000-0005-0000-0000-0000B1000000}"/>
    <cellStyle name="Célula Vinculada 4 5" xfId="133" xr:uid="{00000000-0005-0000-0000-0000B2000000}"/>
    <cellStyle name="Célula Vinculada 4 6" xfId="134" xr:uid="{00000000-0005-0000-0000-0000B3000000}"/>
    <cellStyle name="Célula Vinculada 5" xfId="135" xr:uid="{00000000-0005-0000-0000-0000B4000000}"/>
    <cellStyle name="Célula Vinculada 5 2" xfId="136" xr:uid="{00000000-0005-0000-0000-0000B5000000}"/>
    <cellStyle name="Célula Vinculada 5 3" xfId="137" xr:uid="{00000000-0005-0000-0000-0000B6000000}"/>
    <cellStyle name="Célula Vinculada 5 4" xfId="138" xr:uid="{00000000-0005-0000-0000-0000B7000000}"/>
    <cellStyle name="Célula Vinculada 5 5" xfId="139" xr:uid="{00000000-0005-0000-0000-0000B8000000}"/>
    <cellStyle name="Célula Vinculada 5 6" xfId="140" xr:uid="{00000000-0005-0000-0000-0000B9000000}"/>
    <cellStyle name="DC_TABELA_CAMPO" xfId="1" xr:uid="{00000000-0005-0000-0000-000000000000}"/>
    <cellStyle name="Emphasis 1" xfId="141" xr:uid="{00000000-0005-0000-0000-0000BA000000}"/>
    <cellStyle name="Emphasis 2" xfId="142" xr:uid="{00000000-0005-0000-0000-0000BB000000}"/>
    <cellStyle name="Emphasis 3" xfId="143" xr:uid="{00000000-0005-0000-0000-0000BC000000}"/>
    <cellStyle name="Ênfase1 2" xfId="144" xr:uid="{00000000-0005-0000-0000-0000BD000000}"/>
    <cellStyle name="Ênfase1 2 2" xfId="145" xr:uid="{00000000-0005-0000-0000-0000BE000000}"/>
    <cellStyle name="Ênfase1 2 3" xfId="146" xr:uid="{00000000-0005-0000-0000-0000BF000000}"/>
    <cellStyle name="Ênfase1 2 4" xfId="147" xr:uid="{00000000-0005-0000-0000-0000C0000000}"/>
    <cellStyle name="Ênfase1 2 5" xfId="148" xr:uid="{00000000-0005-0000-0000-0000C1000000}"/>
    <cellStyle name="Ênfase1 2 6" xfId="149" xr:uid="{00000000-0005-0000-0000-0000C2000000}"/>
    <cellStyle name="Ênfase1 3" xfId="150" xr:uid="{00000000-0005-0000-0000-0000C3000000}"/>
    <cellStyle name="Ênfase1 3 2" xfId="151" xr:uid="{00000000-0005-0000-0000-0000C4000000}"/>
    <cellStyle name="Ênfase1 3 3" xfId="152" xr:uid="{00000000-0005-0000-0000-0000C5000000}"/>
    <cellStyle name="Ênfase1 3 4" xfId="153" xr:uid="{00000000-0005-0000-0000-0000C6000000}"/>
    <cellStyle name="Ênfase1 3 5" xfId="154" xr:uid="{00000000-0005-0000-0000-0000C7000000}"/>
    <cellStyle name="Ênfase1 3 6" xfId="155" xr:uid="{00000000-0005-0000-0000-0000C8000000}"/>
    <cellStyle name="Ênfase1 4" xfId="156" xr:uid="{00000000-0005-0000-0000-0000C9000000}"/>
    <cellStyle name="Ênfase1 4 2" xfId="157" xr:uid="{00000000-0005-0000-0000-0000CA000000}"/>
    <cellStyle name="Ênfase1 4 3" xfId="158" xr:uid="{00000000-0005-0000-0000-0000CB000000}"/>
    <cellStyle name="Ênfase1 4 4" xfId="159" xr:uid="{00000000-0005-0000-0000-0000CC000000}"/>
    <cellStyle name="Ênfase1 4 5" xfId="160" xr:uid="{00000000-0005-0000-0000-0000CD000000}"/>
    <cellStyle name="Ênfase1 4 6" xfId="161" xr:uid="{00000000-0005-0000-0000-0000CE000000}"/>
    <cellStyle name="Ênfase1 5" xfId="162" xr:uid="{00000000-0005-0000-0000-0000CF000000}"/>
    <cellStyle name="Ênfase1 5 2" xfId="163" xr:uid="{00000000-0005-0000-0000-0000D0000000}"/>
    <cellStyle name="Ênfase1 5 3" xfId="164" xr:uid="{00000000-0005-0000-0000-0000D1000000}"/>
    <cellStyle name="Ênfase1 5 4" xfId="165" xr:uid="{00000000-0005-0000-0000-0000D2000000}"/>
    <cellStyle name="Ênfase1 5 5" xfId="166" xr:uid="{00000000-0005-0000-0000-0000D3000000}"/>
    <cellStyle name="Ênfase1 5 6" xfId="167" xr:uid="{00000000-0005-0000-0000-0000D4000000}"/>
    <cellStyle name="Ênfase2 2" xfId="168" xr:uid="{00000000-0005-0000-0000-0000D5000000}"/>
    <cellStyle name="Ênfase2 2 2" xfId="169" xr:uid="{00000000-0005-0000-0000-0000D6000000}"/>
    <cellStyle name="Ênfase2 2 3" xfId="170" xr:uid="{00000000-0005-0000-0000-0000D7000000}"/>
    <cellStyle name="Ênfase2 2 4" xfId="171" xr:uid="{00000000-0005-0000-0000-0000D8000000}"/>
    <cellStyle name="Ênfase2 2 5" xfId="172" xr:uid="{00000000-0005-0000-0000-0000D9000000}"/>
    <cellStyle name="Ênfase2 2 6" xfId="173" xr:uid="{00000000-0005-0000-0000-0000DA000000}"/>
    <cellStyle name="Ênfase2 3" xfId="174" xr:uid="{00000000-0005-0000-0000-0000DB000000}"/>
    <cellStyle name="Ênfase2 3 2" xfId="175" xr:uid="{00000000-0005-0000-0000-0000DC000000}"/>
    <cellStyle name="Ênfase2 3 3" xfId="176" xr:uid="{00000000-0005-0000-0000-0000DD000000}"/>
    <cellStyle name="Ênfase2 3 4" xfId="177" xr:uid="{00000000-0005-0000-0000-0000DE000000}"/>
    <cellStyle name="Ênfase2 3 5" xfId="178" xr:uid="{00000000-0005-0000-0000-0000DF000000}"/>
    <cellStyle name="Ênfase2 3 6" xfId="179" xr:uid="{00000000-0005-0000-0000-0000E0000000}"/>
    <cellStyle name="Ênfase2 4" xfId="180" xr:uid="{00000000-0005-0000-0000-0000E1000000}"/>
    <cellStyle name="Ênfase2 4 2" xfId="181" xr:uid="{00000000-0005-0000-0000-0000E2000000}"/>
    <cellStyle name="Ênfase2 4 3" xfId="182" xr:uid="{00000000-0005-0000-0000-0000E3000000}"/>
    <cellStyle name="Ênfase2 4 4" xfId="183" xr:uid="{00000000-0005-0000-0000-0000E4000000}"/>
    <cellStyle name="Ênfase2 4 5" xfId="184" xr:uid="{00000000-0005-0000-0000-0000E5000000}"/>
    <cellStyle name="Ênfase2 4 6" xfId="185" xr:uid="{00000000-0005-0000-0000-0000E6000000}"/>
    <cellStyle name="Ênfase2 5" xfId="186" xr:uid="{00000000-0005-0000-0000-0000E7000000}"/>
    <cellStyle name="Ênfase2 5 2" xfId="187" xr:uid="{00000000-0005-0000-0000-0000E8000000}"/>
    <cellStyle name="Ênfase2 5 3" xfId="188" xr:uid="{00000000-0005-0000-0000-0000E9000000}"/>
    <cellStyle name="Ênfase2 5 4" xfId="189" xr:uid="{00000000-0005-0000-0000-0000EA000000}"/>
    <cellStyle name="Ênfase2 5 5" xfId="190" xr:uid="{00000000-0005-0000-0000-0000EB000000}"/>
    <cellStyle name="Ênfase2 5 6" xfId="191" xr:uid="{00000000-0005-0000-0000-0000EC000000}"/>
    <cellStyle name="Ênfase3 2" xfId="192" xr:uid="{00000000-0005-0000-0000-0000ED000000}"/>
    <cellStyle name="Ênfase3 2 2" xfId="193" xr:uid="{00000000-0005-0000-0000-0000EE000000}"/>
    <cellStyle name="Ênfase3 2 3" xfId="194" xr:uid="{00000000-0005-0000-0000-0000EF000000}"/>
    <cellStyle name="Ênfase3 2 4" xfId="195" xr:uid="{00000000-0005-0000-0000-0000F0000000}"/>
    <cellStyle name="Ênfase3 2 5" xfId="196" xr:uid="{00000000-0005-0000-0000-0000F1000000}"/>
    <cellStyle name="Ênfase3 2 6" xfId="197" xr:uid="{00000000-0005-0000-0000-0000F2000000}"/>
    <cellStyle name="Ênfase3 3" xfId="198" xr:uid="{00000000-0005-0000-0000-0000F3000000}"/>
    <cellStyle name="Ênfase3 3 2" xfId="199" xr:uid="{00000000-0005-0000-0000-0000F4000000}"/>
    <cellStyle name="Ênfase3 3 3" xfId="200" xr:uid="{00000000-0005-0000-0000-0000F5000000}"/>
    <cellStyle name="Ênfase3 3 4" xfId="201" xr:uid="{00000000-0005-0000-0000-0000F6000000}"/>
    <cellStyle name="Ênfase3 3 5" xfId="202" xr:uid="{00000000-0005-0000-0000-0000F7000000}"/>
    <cellStyle name="Ênfase3 3 6" xfId="203" xr:uid="{00000000-0005-0000-0000-0000F8000000}"/>
    <cellStyle name="Ênfase3 4" xfId="204" xr:uid="{00000000-0005-0000-0000-0000F9000000}"/>
    <cellStyle name="Ênfase3 4 2" xfId="205" xr:uid="{00000000-0005-0000-0000-0000FA000000}"/>
    <cellStyle name="Ênfase3 4 3" xfId="206" xr:uid="{00000000-0005-0000-0000-0000FB000000}"/>
    <cellStyle name="Ênfase3 4 4" xfId="207" xr:uid="{00000000-0005-0000-0000-0000FC000000}"/>
    <cellStyle name="Ênfase3 4 5" xfId="208" xr:uid="{00000000-0005-0000-0000-0000FD000000}"/>
    <cellStyle name="Ênfase3 4 6" xfId="209" xr:uid="{00000000-0005-0000-0000-0000FE000000}"/>
    <cellStyle name="Ênfase3 5" xfId="210" xr:uid="{00000000-0005-0000-0000-0000FF000000}"/>
    <cellStyle name="Ênfase3 5 2" xfId="211" xr:uid="{00000000-0005-0000-0000-000000010000}"/>
    <cellStyle name="Ênfase3 5 3" xfId="212" xr:uid="{00000000-0005-0000-0000-000001010000}"/>
    <cellStyle name="Ênfase3 5 4" xfId="213" xr:uid="{00000000-0005-0000-0000-000002010000}"/>
    <cellStyle name="Ênfase3 5 5" xfId="214" xr:uid="{00000000-0005-0000-0000-000003010000}"/>
    <cellStyle name="Ênfase3 5 6" xfId="215" xr:uid="{00000000-0005-0000-0000-000004010000}"/>
    <cellStyle name="Ênfase4 2" xfId="216" xr:uid="{00000000-0005-0000-0000-000005010000}"/>
    <cellStyle name="Ênfase4 2 2" xfId="217" xr:uid="{00000000-0005-0000-0000-000006010000}"/>
    <cellStyle name="Ênfase4 2 3" xfId="218" xr:uid="{00000000-0005-0000-0000-000007010000}"/>
    <cellStyle name="Ênfase4 2 4" xfId="219" xr:uid="{00000000-0005-0000-0000-000008010000}"/>
    <cellStyle name="Ênfase4 2 5" xfId="220" xr:uid="{00000000-0005-0000-0000-000009010000}"/>
    <cellStyle name="Ênfase4 2 6" xfId="221" xr:uid="{00000000-0005-0000-0000-00000A010000}"/>
    <cellStyle name="Ênfase4 3" xfId="222" xr:uid="{00000000-0005-0000-0000-00000B010000}"/>
    <cellStyle name="Ênfase4 3 2" xfId="223" xr:uid="{00000000-0005-0000-0000-00000C010000}"/>
    <cellStyle name="Ênfase4 3 3" xfId="224" xr:uid="{00000000-0005-0000-0000-00000D010000}"/>
    <cellStyle name="Ênfase4 3 4" xfId="225" xr:uid="{00000000-0005-0000-0000-00000E010000}"/>
    <cellStyle name="Ênfase4 3 5" xfId="226" xr:uid="{00000000-0005-0000-0000-00000F010000}"/>
    <cellStyle name="Ênfase4 3 6" xfId="227" xr:uid="{00000000-0005-0000-0000-000010010000}"/>
    <cellStyle name="Ênfase4 4" xfId="228" xr:uid="{00000000-0005-0000-0000-000011010000}"/>
    <cellStyle name="Ênfase4 4 2" xfId="229" xr:uid="{00000000-0005-0000-0000-000012010000}"/>
    <cellStyle name="Ênfase4 4 3" xfId="230" xr:uid="{00000000-0005-0000-0000-000013010000}"/>
    <cellStyle name="Ênfase4 4 4" xfId="231" xr:uid="{00000000-0005-0000-0000-000014010000}"/>
    <cellStyle name="Ênfase4 4 5" xfId="232" xr:uid="{00000000-0005-0000-0000-000015010000}"/>
    <cellStyle name="Ênfase4 4 6" xfId="233" xr:uid="{00000000-0005-0000-0000-000016010000}"/>
    <cellStyle name="Ênfase4 5" xfId="234" xr:uid="{00000000-0005-0000-0000-000017010000}"/>
    <cellStyle name="Ênfase4 5 2" xfId="235" xr:uid="{00000000-0005-0000-0000-000018010000}"/>
    <cellStyle name="Ênfase4 5 3" xfId="236" xr:uid="{00000000-0005-0000-0000-000019010000}"/>
    <cellStyle name="Ênfase4 5 4" xfId="237" xr:uid="{00000000-0005-0000-0000-00001A010000}"/>
    <cellStyle name="Ênfase4 5 5" xfId="238" xr:uid="{00000000-0005-0000-0000-00001B010000}"/>
    <cellStyle name="Ênfase4 5 6" xfId="239" xr:uid="{00000000-0005-0000-0000-00001C010000}"/>
    <cellStyle name="Ênfase5 2" xfId="240" xr:uid="{00000000-0005-0000-0000-00001D010000}"/>
    <cellStyle name="Ênfase5 2 2" xfId="241" xr:uid="{00000000-0005-0000-0000-00001E010000}"/>
    <cellStyle name="Ênfase5 2 3" xfId="242" xr:uid="{00000000-0005-0000-0000-00001F010000}"/>
    <cellStyle name="Ênfase5 2 4" xfId="243" xr:uid="{00000000-0005-0000-0000-000020010000}"/>
    <cellStyle name="Ênfase5 2 5" xfId="244" xr:uid="{00000000-0005-0000-0000-000021010000}"/>
    <cellStyle name="Ênfase5 2 6" xfId="245" xr:uid="{00000000-0005-0000-0000-000022010000}"/>
    <cellStyle name="Ênfase5 3" xfId="246" xr:uid="{00000000-0005-0000-0000-000023010000}"/>
    <cellStyle name="Ênfase5 3 2" xfId="247" xr:uid="{00000000-0005-0000-0000-000024010000}"/>
    <cellStyle name="Ênfase5 3 3" xfId="248" xr:uid="{00000000-0005-0000-0000-000025010000}"/>
    <cellStyle name="Ênfase5 3 4" xfId="249" xr:uid="{00000000-0005-0000-0000-000026010000}"/>
    <cellStyle name="Ênfase5 3 5" xfId="250" xr:uid="{00000000-0005-0000-0000-000027010000}"/>
    <cellStyle name="Ênfase5 3 6" xfId="251" xr:uid="{00000000-0005-0000-0000-000028010000}"/>
    <cellStyle name="Ênfase5 4" xfId="252" xr:uid="{00000000-0005-0000-0000-000029010000}"/>
    <cellStyle name="Ênfase5 4 2" xfId="253" xr:uid="{00000000-0005-0000-0000-00002A010000}"/>
    <cellStyle name="Ênfase5 4 3" xfId="254" xr:uid="{00000000-0005-0000-0000-00002B010000}"/>
    <cellStyle name="Ênfase5 4 4" xfId="255" xr:uid="{00000000-0005-0000-0000-00002C010000}"/>
    <cellStyle name="Ênfase5 4 5" xfId="256" xr:uid="{00000000-0005-0000-0000-00002D010000}"/>
    <cellStyle name="Ênfase5 4 6" xfId="257" xr:uid="{00000000-0005-0000-0000-00002E010000}"/>
    <cellStyle name="Ênfase5 5" xfId="258" xr:uid="{00000000-0005-0000-0000-00002F010000}"/>
    <cellStyle name="Ênfase5 5 2" xfId="259" xr:uid="{00000000-0005-0000-0000-000030010000}"/>
    <cellStyle name="Ênfase5 5 3" xfId="260" xr:uid="{00000000-0005-0000-0000-000031010000}"/>
    <cellStyle name="Ênfase5 5 4" xfId="261" xr:uid="{00000000-0005-0000-0000-000032010000}"/>
    <cellStyle name="Ênfase5 5 5" xfId="262" xr:uid="{00000000-0005-0000-0000-000033010000}"/>
    <cellStyle name="Ênfase5 5 6" xfId="263" xr:uid="{00000000-0005-0000-0000-000034010000}"/>
    <cellStyle name="Ênfase6 2" xfId="264" xr:uid="{00000000-0005-0000-0000-000035010000}"/>
    <cellStyle name="Ênfase6 2 2" xfId="265" xr:uid="{00000000-0005-0000-0000-000036010000}"/>
    <cellStyle name="Ênfase6 2 3" xfId="266" xr:uid="{00000000-0005-0000-0000-000037010000}"/>
    <cellStyle name="Ênfase6 2 4" xfId="267" xr:uid="{00000000-0005-0000-0000-000038010000}"/>
    <cellStyle name="Ênfase6 2 5" xfId="268" xr:uid="{00000000-0005-0000-0000-000039010000}"/>
    <cellStyle name="Ênfase6 2 6" xfId="269" xr:uid="{00000000-0005-0000-0000-00003A010000}"/>
    <cellStyle name="Ênfase6 3" xfId="270" xr:uid="{00000000-0005-0000-0000-00003B010000}"/>
    <cellStyle name="Ênfase6 3 2" xfId="271" xr:uid="{00000000-0005-0000-0000-00003C010000}"/>
    <cellStyle name="Ênfase6 3 3" xfId="272" xr:uid="{00000000-0005-0000-0000-00003D010000}"/>
    <cellStyle name="Ênfase6 3 4" xfId="273" xr:uid="{00000000-0005-0000-0000-00003E010000}"/>
    <cellStyle name="Ênfase6 3 5" xfId="274" xr:uid="{00000000-0005-0000-0000-00003F010000}"/>
    <cellStyle name="Ênfase6 3 6" xfId="275" xr:uid="{00000000-0005-0000-0000-000040010000}"/>
    <cellStyle name="Ênfase6 4" xfId="276" xr:uid="{00000000-0005-0000-0000-000041010000}"/>
    <cellStyle name="Ênfase6 4 2" xfId="277" xr:uid="{00000000-0005-0000-0000-000042010000}"/>
    <cellStyle name="Ênfase6 4 3" xfId="278" xr:uid="{00000000-0005-0000-0000-000043010000}"/>
    <cellStyle name="Ênfase6 4 4" xfId="279" xr:uid="{00000000-0005-0000-0000-000044010000}"/>
    <cellStyle name="Ênfase6 4 5" xfId="280" xr:uid="{00000000-0005-0000-0000-000045010000}"/>
    <cellStyle name="Ênfase6 4 6" xfId="281" xr:uid="{00000000-0005-0000-0000-000046010000}"/>
    <cellStyle name="Ênfase6 5" xfId="282" xr:uid="{00000000-0005-0000-0000-000047010000}"/>
    <cellStyle name="Ênfase6 5 2" xfId="283" xr:uid="{00000000-0005-0000-0000-000048010000}"/>
    <cellStyle name="Ênfase6 5 3" xfId="284" xr:uid="{00000000-0005-0000-0000-000049010000}"/>
    <cellStyle name="Ênfase6 5 4" xfId="285" xr:uid="{00000000-0005-0000-0000-00004A010000}"/>
    <cellStyle name="Ênfase6 5 5" xfId="286" xr:uid="{00000000-0005-0000-0000-00004B010000}"/>
    <cellStyle name="Ênfase6 5 6" xfId="287" xr:uid="{00000000-0005-0000-0000-00004C010000}"/>
    <cellStyle name="Entrada 2" xfId="288" xr:uid="{00000000-0005-0000-0000-00004D010000}"/>
    <cellStyle name="Entrada 2 2" xfId="289" xr:uid="{00000000-0005-0000-0000-00004E010000}"/>
    <cellStyle name="Entrada 2 3" xfId="290" xr:uid="{00000000-0005-0000-0000-00004F010000}"/>
    <cellStyle name="Entrada 2 4" xfId="291" xr:uid="{00000000-0005-0000-0000-000050010000}"/>
    <cellStyle name="Entrada 2 5" xfId="292" xr:uid="{00000000-0005-0000-0000-000051010000}"/>
    <cellStyle name="Entrada 2 6" xfId="293" xr:uid="{00000000-0005-0000-0000-000052010000}"/>
    <cellStyle name="Entrada 3" xfId="294" xr:uid="{00000000-0005-0000-0000-000053010000}"/>
    <cellStyle name="Entrada 3 2" xfId="295" xr:uid="{00000000-0005-0000-0000-000054010000}"/>
    <cellStyle name="Entrada 3 3" xfId="296" xr:uid="{00000000-0005-0000-0000-000055010000}"/>
    <cellStyle name="Entrada 3 4" xfId="297" xr:uid="{00000000-0005-0000-0000-000056010000}"/>
    <cellStyle name="Entrada 3 5" xfId="298" xr:uid="{00000000-0005-0000-0000-000057010000}"/>
    <cellStyle name="Entrada 3 6" xfId="299" xr:uid="{00000000-0005-0000-0000-000058010000}"/>
    <cellStyle name="Entrada 4" xfId="300" xr:uid="{00000000-0005-0000-0000-000059010000}"/>
    <cellStyle name="Entrada 4 2" xfId="301" xr:uid="{00000000-0005-0000-0000-00005A010000}"/>
    <cellStyle name="Entrada 4 3" xfId="302" xr:uid="{00000000-0005-0000-0000-00005B010000}"/>
    <cellStyle name="Entrada 4 4" xfId="303" xr:uid="{00000000-0005-0000-0000-00005C010000}"/>
    <cellStyle name="Entrada 4 5" xfId="304" xr:uid="{00000000-0005-0000-0000-00005D010000}"/>
    <cellStyle name="Entrada 4 6" xfId="305" xr:uid="{00000000-0005-0000-0000-00005E010000}"/>
    <cellStyle name="Entrada 5" xfId="306" xr:uid="{00000000-0005-0000-0000-00005F010000}"/>
    <cellStyle name="Entrada 5 2" xfId="307" xr:uid="{00000000-0005-0000-0000-000060010000}"/>
    <cellStyle name="Entrada 5 3" xfId="308" xr:uid="{00000000-0005-0000-0000-000061010000}"/>
    <cellStyle name="Entrada 5 4" xfId="309" xr:uid="{00000000-0005-0000-0000-000062010000}"/>
    <cellStyle name="Entrada 5 5" xfId="310" xr:uid="{00000000-0005-0000-0000-000063010000}"/>
    <cellStyle name="Entrada 5 6" xfId="311" xr:uid="{00000000-0005-0000-0000-000064010000}"/>
    <cellStyle name="Incorreto 2" xfId="312" xr:uid="{00000000-0005-0000-0000-000065010000}"/>
    <cellStyle name="Incorreto 2 2" xfId="313" xr:uid="{00000000-0005-0000-0000-000066010000}"/>
    <cellStyle name="Incorreto 2 3" xfId="314" xr:uid="{00000000-0005-0000-0000-000067010000}"/>
    <cellStyle name="Incorreto 2 4" xfId="315" xr:uid="{00000000-0005-0000-0000-000068010000}"/>
    <cellStyle name="Incorreto 2 5" xfId="316" xr:uid="{00000000-0005-0000-0000-000069010000}"/>
    <cellStyle name="Incorreto 2 6" xfId="317" xr:uid="{00000000-0005-0000-0000-00006A010000}"/>
    <cellStyle name="Incorreto 3" xfId="318" xr:uid="{00000000-0005-0000-0000-00006B010000}"/>
    <cellStyle name="Incorreto 3 2" xfId="319" xr:uid="{00000000-0005-0000-0000-00006C010000}"/>
    <cellStyle name="Incorreto 3 3" xfId="320" xr:uid="{00000000-0005-0000-0000-00006D010000}"/>
    <cellStyle name="Incorreto 3 4" xfId="321" xr:uid="{00000000-0005-0000-0000-00006E010000}"/>
    <cellStyle name="Incorreto 3 5" xfId="322" xr:uid="{00000000-0005-0000-0000-00006F010000}"/>
    <cellStyle name="Incorreto 3 6" xfId="323" xr:uid="{00000000-0005-0000-0000-000070010000}"/>
    <cellStyle name="Incorreto 4" xfId="324" xr:uid="{00000000-0005-0000-0000-000071010000}"/>
    <cellStyle name="Incorreto 4 2" xfId="325" xr:uid="{00000000-0005-0000-0000-000072010000}"/>
    <cellStyle name="Incorreto 4 3" xfId="326" xr:uid="{00000000-0005-0000-0000-000073010000}"/>
    <cellStyle name="Incorreto 4 4" xfId="327" xr:uid="{00000000-0005-0000-0000-000074010000}"/>
    <cellStyle name="Incorreto 4 5" xfId="328" xr:uid="{00000000-0005-0000-0000-000075010000}"/>
    <cellStyle name="Incorreto 4 6" xfId="329" xr:uid="{00000000-0005-0000-0000-000076010000}"/>
    <cellStyle name="Incorreto 5" xfId="330" xr:uid="{00000000-0005-0000-0000-000077010000}"/>
    <cellStyle name="Incorreto 5 2" xfId="331" xr:uid="{00000000-0005-0000-0000-000078010000}"/>
    <cellStyle name="Incorreto 5 3" xfId="332" xr:uid="{00000000-0005-0000-0000-000079010000}"/>
    <cellStyle name="Incorreto 5 4" xfId="333" xr:uid="{00000000-0005-0000-0000-00007A010000}"/>
    <cellStyle name="Incorreto 5 5" xfId="334" xr:uid="{00000000-0005-0000-0000-00007B010000}"/>
    <cellStyle name="Incorreto 5 6" xfId="335" xr:uid="{00000000-0005-0000-0000-00007C010000}"/>
    <cellStyle name="Moeda 2" xfId="17" xr:uid="{00000000-0005-0000-0000-000002000000}"/>
    <cellStyle name="Moeda 3" xfId="854" xr:uid="{00000000-0005-0000-0000-000081030000}"/>
    <cellStyle name="Moeda 4" xfId="897" xr:uid="{00000000-0005-0000-0000-000086030000}"/>
    <cellStyle name="Neutra 2" xfId="336" xr:uid="{00000000-0005-0000-0000-00007D010000}"/>
    <cellStyle name="Neutra 2 2" xfId="337" xr:uid="{00000000-0005-0000-0000-00007E010000}"/>
    <cellStyle name="Neutra 2 3" xfId="338" xr:uid="{00000000-0005-0000-0000-00007F010000}"/>
    <cellStyle name="Neutra 2 4" xfId="339" xr:uid="{00000000-0005-0000-0000-000080010000}"/>
    <cellStyle name="Neutra 2 5" xfId="340" xr:uid="{00000000-0005-0000-0000-000081010000}"/>
    <cellStyle name="Neutra 2 6" xfId="341" xr:uid="{00000000-0005-0000-0000-000082010000}"/>
    <cellStyle name="Neutra 3" xfId="342" xr:uid="{00000000-0005-0000-0000-000083010000}"/>
    <cellStyle name="Neutra 3 2" xfId="343" xr:uid="{00000000-0005-0000-0000-000084010000}"/>
    <cellStyle name="Neutra 3 3" xfId="344" xr:uid="{00000000-0005-0000-0000-000085010000}"/>
    <cellStyle name="Neutra 3 4" xfId="345" xr:uid="{00000000-0005-0000-0000-000086010000}"/>
    <cellStyle name="Neutra 3 5" xfId="346" xr:uid="{00000000-0005-0000-0000-000087010000}"/>
    <cellStyle name="Neutra 3 6" xfId="347" xr:uid="{00000000-0005-0000-0000-000088010000}"/>
    <cellStyle name="Neutra 4" xfId="348" xr:uid="{00000000-0005-0000-0000-000089010000}"/>
    <cellStyle name="Neutra 4 2" xfId="349" xr:uid="{00000000-0005-0000-0000-00008A010000}"/>
    <cellStyle name="Neutra 4 3" xfId="350" xr:uid="{00000000-0005-0000-0000-00008B010000}"/>
    <cellStyle name="Neutra 4 4" xfId="351" xr:uid="{00000000-0005-0000-0000-00008C010000}"/>
    <cellStyle name="Neutra 4 5" xfId="352" xr:uid="{00000000-0005-0000-0000-00008D010000}"/>
    <cellStyle name="Neutra 4 6" xfId="353" xr:uid="{00000000-0005-0000-0000-00008E010000}"/>
    <cellStyle name="Neutra 5" xfId="354" xr:uid="{00000000-0005-0000-0000-00008F010000}"/>
    <cellStyle name="Neutra 5 2" xfId="355" xr:uid="{00000000-0005-0000-0000-000090010000}"/>
    <cellStyle name="Neutra 5 3" xfId="356" xr:uid="{00000000-0005-0000-0000-000091010000}"/>
    <cellStyle name="Neutra 5 4" xfId="357" xr:uid="{00000000-0005-0000-0000-000092010000}"/>
    <cellStyle name="Neutra 5 5" xfId="358" xr:uid="{00000000-0005-0000-0000-000093010000}"/>
    <cellStyle name="Neutra 5 6" xfId="359" xr:uid="{00000000-0005-0000-0000-000094010000}"/>
    <cellStyle name="Normal" xfId="0" builtinId="0"/>
    <cellStyle name="Normal 10" xfId="360" xr:uid="{00000000-0005-0000-0000-000095010000}"/>
    <cellStyle name="Normal 11" xfId="361" xr:uid="{00000000-0005-0000-0000-000096010000}"/>
    <cellStyle name="Normal 11 2" xfId="784" xr:uid="{00000000-0005-0000-0000-00004F010000}"/>
    <cellStyle name="Normal 11 2 2" xfId="816" xr:uid="{00000000-0005-0000-0000-000053010000}"/>
    <cellStyle name="Normal 11 3" xfId="809" xr:uid="{00000000-0005-0000-0000-000054010000}"/>
    <cellStyle name="Normal 11 4" xfId="837" xr:uid="{00000000-0005-0000-0000-00004F010000}"/>
    <cellStyle name="Normal 11 5" xfId="843" xr:uid="{00000000-0005-0000-0000-00004F010000}"/>
    <cellStyle name="Normal 11 6" xfId="872" xr:uid="{00000000-0005-0000-0000-000096010000}"/>
    <cellStyle name="Normal 12" xfId="362" xr:uid="{00000000-0005-0000-0000-000097010000}"/>
    <cellStyle name="Normal 12 2" xfId="785" xr:uid="{00000000-0005-0000-0000-000050010000}"/>
    <cellStyle name="Normal 12 2 2" xfId="817" xr:uid="{00000000-0005-0000-0000-000057010000}"/>
    <cellStyle name="Normal 12 3" xfId="810" xr:uid="{00000000-0005-0000-0000-000058010000}"/>
    <cellStyle name="Normal 12 4" xfId="838" xr:uid="{00000000-0005-0000-0000-000050010000}"/>
    <cellStyle name="Normal 12 5" xfId="844" xr:uid="{00000000-0005-0000-0000-000050010000}"/>
    <cellStyle name="Normal 12 6" xfId="873" xr:uid="{00000000-0005-0000-0000-000097010000}"/>
    <cellStyle name="Normal 13" xfId="777" xr:uid="{AE55DDEE-11BB-407E-9595-B48C97153506}"/>
    <cellStyle name="Normal 13 2" xfId="893" xr:uid="{AE55DDEE-11BB-407E-9595-B48C97153506}"/>
    <cellStyle name="Normal 14" xfId="363" xr:uid="{00000000-0005-0000-0000-000098010000}"/>
    <cellStyle name="Normal 15" xfId="779" xr:uid="{F5F0387D-56E6-4EE8-850A-9C9BE99FDA03}"/>
    <cellStyle name="Normal 15 2" xfId="895" xr:uid="{F5F0387D-56E6-4EE8-850A-9C9BE99FDA03}"/>
    <cellStyle name="Normal 16" xfId="781" xr:uid="{00000000-0005-0000-0000-00003A030000}"/>
    <cellStyle name="Normal 17" xfId="850" xr:uid="{03D28F4A-6908-4ED2-A430-DB1C87B61B09}"/>
    <cellStyle name="Normal 17 2" xfId="855" xr:uid="{D82B6162-71AA-40EE-9E38-354B51975A68}"/>
    <cellStyle name="Normal 18" xfId="852" xr:uid="{00000000-0005-0000-0000-000082030000}"/>
    <cellStyle name="Normal 19" xfId="898" xr:uid="{9413A313-855C-4BF4-88DA-B4FEE2682EE9}"/>
    <cellStyle name="Normal 2" xfId="3" xr:uid="{00000000-0005-0000-0000-000004000000}"/>
    <cellStyle name="Normal 2 2" xfId="365" xr:uid="{00000000-0005-0000-0000-00009A010000}"/>
    <cellStyle name="Normal 2 2 2" xfId="366" xr:uid="{00000000-0005-0000-0000-00009B010000}"/>
    <cellStyle name="Normal 2 2 3" xfId="367" xr:uid="{00000000-0005-0000-0000-00009C010000}"/>
    <cellStyle name="Normal 2 2 4" xfId="368" xr:uid="{00000000-0005-0000-0000-00009D010000}"/>
    <cellStyle name="Normal 2 3" xfId="369" xr:uid="{00000000-0005-0000-0000-00009E010000}"/>
    <cellStyle name="Normal 2 4" xfId="370" xr:uid="{00000000-0005-0000-0000-00009F010000}"/>
    <cellStyle name="Normal 2 5" xfId="364" xr:uid="{00000000-0005-0000-0000-000099010000}"/>
    <cellStyle name="Normal 3" xfId="5" xr:uid="{00000000-0005-0000-0000-000005000000}"/>
    <cellStyle name="Normal 3 2" xfId="13" xr:uid="{00000000-0005-0000-0000-000006000000}"/>
    <cellStyle name="Normal 3 2 2" xfId="768" xr:uid="{00000000-0005-0000-0000-000006000000}"/>
    <cellStyle name="Normal 3 2 2 2" xfId="884" xr:uid="{00000000-0005-0000-0000-000006000000}"/>
    <cellStyle name="Normal 3 2 3" xfId="861" xr:uid="{00000000-0005-0000-0000-000006000000}"/>
    <cellStyle name="Normal 3 3" xfId="19" xr:uid="{00000000-0005-0000-0000-000007000000}"/>
    <cellStyle name="Normal 3 3 2" xfId="773" xr:uid="{00000000-0005-0000-0000-000007000000}"/>
    <cellStyle name="Normal 3 3 2 2" xfId="889" xr:uid="{00000000-0005-0000-0000-000007000000}"/>
    <cellStyle name="Normal 3 3 3" xfId="866" xr:uid="{00000000-0005-0000-0000-000007000000}"/>
    <cellStyle name="Normal 3 4" xfId="21" xr:uid="{D0576EAF-C6E0-4B9A-A30B-166943355BC7}"/>
    <cellStyle name="Normal 3 5" xfId="764" xr:uid="{00000000-0005-0000-0000-000005000000}"/>
    <cellStyle name="Normal 3 5 2" xfId="880" xr:uid="{00000000-0005-0000-0000-000005000000}"/>
    <cellStyle name="Normal 3 6" xfId="857" xr:uid="{00000000-0005-0000-0000-000005000000}"/>
    <cellStyle name="Normal 4" xfId="10" xr:uid="{00000000-0005-0000-0000-000008000000}"/>
    <cellStyle name="Normal 4 2" xfId="16" xr:uid="{00000000-0005-0000-0000-000009000000}"/>
    <cellStyle name="Normal 4 2 2" xfId="771" xr:uid="{00000000-0005-0000-0000-000009000000}"/>
    <cellStyle name="Normal 4 2 2 2" xfId="818" xr:uid="{00000000-0005-0000-0000-000064010000}"/>
    <cellStyle name="Normal 4 2 2 3" xfId="887" xr:uid="{00000000-0005-0000-0000-000009000000}"/>
    <cellStyle name="Normal 4 2 3" xfId="792" xr:uid="{00000000-0005-0000-0000-000063010000}"/>
    <cellStyle name="Normal 4 2 4" xfId="864" xr:uid="{00000000-0005-0000-0000-000009000000}"/>
    <cellStyle name="Normal 4 3" xfId="371" xr:uid="{00000000-0005-0000-0000-0000A0010000}"/>
    <cellStyle name="Normal 4 3 2" xfId="811" xr:uid="{00000000-0005-0000-0000-000065010000}"/>
    <cellStyle name="Normal 4 3 3" xfId="874" xr:uid="{00000000-0005-0000-0000-0000A0010000}"/>
    <cellStyle name="Normal 4 4" xfId="767" xr:uid="{00000000-0005-0000-0000-000008000000}"/>
    <cellStyle name="Normal 4 4 2" xfId="839" xr:uid="{00000000-0005-0000-0000-00005A010000}"/>
    <cellStyle name="Normal 4 4 3" xfId="883" xr:uid="{00000000-0005-0000-0000-000008000000}"/>
    <cellStyle name="Normal 4 5" xfId="786" xr:uid="{00000000-0005-0000-0000-00005A010000}"/>
    <cellStyle name="Normal 4 6" xfId="860" xr:uid="{00000000-0005-0000-0000-000008000000}"/>
    <cellStyle name="Normal 5" xfId="18" xr:uid="{00000000-0005-0000-0000-00000A000000}"/>
    <cellStyle name="Normal 5 2" xfId="372" xr:uid="{00000000-0005-0000-0000-0000A1010000}"/>
    <cellStyle name="Normal 5 2 2" xfId="819" xr:uid="{00000000-0005-0000-0000-000068010000}"/>
    <cellStyle name="Normal 5 2 3" xfId="793" xr:uid="{00000000-0005-0000-0000-000067010000}"/>
    <cellStyle name="Normal 5 2 4" xfId="875" xr:uid="{00000000-0005-0000-0000-0000A1010000}"/>
    <cellStyle name="Normal 5 3" xfId="772" xr:uid="{00000000-0005-0000-0000-00000A000000}"/>
    <cellStyle name="Normal 5 3 2" xfId="812" xr:uid="{00000000-0005-0000-0000-000069010000}"/>
    <cellStyle name="Normal 5 3 3" xfId="888" xr:uid="{00000000-0005-0000-0000-00000A000000}"/>
    <cellStyle name="Normal 5 4" xfId="787" xr:uid="{00000000-0005-0000-0000-00005B010000}"/>
    <cellStyle name="Normal 5 5" xfId="845" xr:uid="{00000000-0005-0000-0000-00005B010000}"/>
    <cellStyle name="Normal 5 6" xfId="865" xr:uid="{00000000-0005-0000-0000-00000A000000}"/>
    <cellStyle name="Normal 6" xfId="20" xr:uid="{6D85AC24-C5E6-4733-ACC9-E8951C5350A7}"/>
    <cellStyle name="Normal 6 2" xfId="373" xr:uid="{00000000-0005-0000-0000-0000A2010000}"/>
    <cellStyle name="Normal 6 2 2" xfId="820" xr:uid="{00000000-0005-0000-0000-00006C010000}"/>
    <cellStyle name="Normal 6 2 3" xfId="794" xr:uid="{00000000-0005-0000-0000-00006B010000}"/>
    <cellStyle name="Normal 6 2 4" xfId="876" xr:uid="{00000000-0005-0000-0000-0000A2010000}"/>
    <cellStyle name="Normal 6 3" xfId="774" xr:uid="{6D85AC24-C5E6-4733-ACC9-E8951C5350A7}"/>
    <cellStyle name="Normal 6 3 2" xfId="813" xr:uid="{00000000-0005-0000-0000-00006D010000}"/>
    <cellStyle name="Normal 6 3 3" xfId="890" xr:uid="{6D85AC24-C5E6-4733-ACC9-E8951C5350A7}"/>
    <cellStyle name="Normal 6 4" xfId="788" xr:uid="{00000000-0005-0000-0000-00005C010000}"/>
    <cellStyle name="Normal 6 5" xfId="846" xr:uid="{00000000-0005-0000-0000-00005C010000}"/>
    <cellStyle name="Normal 6 6" xfId="867" xr:uid="{6D85AC24-C5E6-4733-ACC9-E8951C5350A7}"/>
    <cellStyle name="Normal 6 7" xfId="900" xr:uid="{14385DBC-DA44-48F8-9F5C-D4B75E4C62B8}"/>
    <cellStyle name="Normal 7" xfId="25" xr:uid="{996A0D7A-C742-4B3D-8A19-A74EBE2F8C04}"/>
    <cellStyle name="Normal 7 2" xfId="374" xr:uid="{00000000-0005-0000-0000-0000A3010000}"/>
    <cellStyle name="Normal 7 2 2" xfId="821" xr:uid="{00000000-0005-0000-0000-000070010000}"/>
    <cellStyle name="Normal 7 2 3" xfId="795" xr:uid="{00000000-0005-0000-0000-00006F010000}"/>
    <cellStyle name="Normal 7 2 4" xfId="877" xr:uid="{00000000-0005-0000-0000-0000A3010000}"/>
    <cellStyle name="Normal 7 3" xfId="789" xr:uid="{00000000-0005-0000-0000-00005D010000}"/>
    <cellStyle name="Normal 7 4" xfId="840" xr:uid="{00000000-0005-0000-0000-00005D010000}"/>
    <cellStyle name="Normal 7 5" xfId="847" xr:uid="{00000000-0005-0000-0000-00005D010000}"/>
    <cellStyle name="Normal 7 6" xfId="870" xr:uid="{996A0D7A-C742-4B3D-8A19-A74EBE2F8C04}"/>
    <cellStyle name="Normal 8" xfId="375" xr:uid="{00000000-0005-0000-0000-0000A4010000}"/>
    <cellStyle name="Normal 8 2" xfId="790" xr:uid="{00000000-0005-0000-0000-00005E010000}"/>
    <cellStyle name="Normal 8 2 2" xfId="822" xr:uid="{00000000-0005-0000-0000-000074010000}"/>
    <cellStyle name="Normal 8 3" xfId="814" xr:uid="{00000000-0005-0000-0000-000075010000}"/>
    <cellStyle name="Normal 8 4" xfId="841" xr:uid="{00000000-0005-0000-0000-00005E010000}"/>
    <cellStyle name="Normal 8 5" xfId="848" xr:uid="{00000000-0005-0000-0000-00005E010000}"/>
    <cellStyle name="Normal 8 6" xfId="878" xr:uid="{00000000-0005-0000-0000-0000A4010000}"/>
    <cellStyle name="Normal 9" xfId="376" xr:uid="{00000000-0005-0000-0000-0000A5010000}"/>
    <cellStyle name="Normal 9 2" xfId="791" xr:uid="{00000000-0005-0000-0000-00005F010000}"/>
    <cellStyle name="Normal 9 2 2" xfId="823" xr:uid="{00000000-0005-0000-0000-000078010000}"/>
    <cellStyle name="Normal 9 3" xfId="815" xr:uid="{00000000-0005-0000-0000-000079010000}"/>
    <cellStyle name="Normal 9 4" xfId="842" xr:uid="{00000000-0005-0000-0000-00005F010000}"/>
    <cellStyle name="Normal 9 5" xfId="849" xr:uid="{00000000-0005-0000-0000-00005F010000}"/>
    <cellStyle name="Normal 9 6" xfId="879" xr:uid="{00000000-0005-0000-0000-0000A5010000}"/>
    <cellStyle name="Nota 2" xfId="377" xr:uid="{00000000-0005-0000-0000-0000A8010000}"/>
    <cellStyle name="Nota 2 2" xfId="378" xr:uid="{00000000-0005-0000-0000-0000A9010000}"/>
    <cellStyle name="Nota 2 3" xfId="379" xr:uid="{00000000-0005-0000-0000-0000AA010000}"/>
    <cellStyle name="Nota 2 4" xfId="380" xr:uid="{00000000-0005-0000-0000-0000AB010000}"/>
    <cellStyle name="Nota 2 5" xfId="381" xr:uid="{00000000-0005-0000-0000-0000AC010000}"/>
    <cellStyle name="Nota 2 6" xfId="382" xr:uid="{00000000-0005-0000-0000-0000AD010000}"/>
    <cellStyle name="Nota 3" xfId="383" xr:uid="{00000000-0005-0000-0000-0000AE010000}"/>
    <cellStyle name="Nota 3 2" xfId="384" xr:uid="{00000000-0005-0000-0000-0000AF010000}"/>
    <cellStyle name="Nota 3 3" xfId="385" xr:uid="{00000000-0005-0000-0000-0000B0010000}"/>
    <cellStyle name="Nota 3 4" xfId="386" xr:uid="{00000000-0005-0000-0000-0000B1010000}"/>
    <cellStyle name="Nota 3 5" xfId="387" xr:uid="{00000000-0005-0000-0000-0000B2010000}"/>
    <cellStyle name="Nota 3 6" xfId="388" xr:uid="{00000000-0005-0000-0000-0000B3010000}"/>
    <cellStyle name="Nota 4" xfId="389" xr:uid="{00000000-0005-0000-0000-0000B4010000}"/>
    <cellStyle name="Nota 4 2" xfId="390" xr:uid="{00000000-0005-0000-0000-0000B5010000}"/>
    <cellStyle name="Nota 4 3" xfId="391" xr:uid="{00000000-0005-0000-0000-0000B6010000}"/>
    <cellStyle name="Nota 4 4" xfId="392" xr:uid="{00000000-0005-0000-0000-0000B7010000}"/>
    <cellStyle name="Nota 4 5" xfId="393" xr:uid="{00000000-0005-0000-0000-0000B8010000}"/>
    <cellStyle name="Nota 4 6" xfId="394" xr:uid="{00000000-0005-0000-0000-0000B9010000}"/>
    <cellStyle name="Nota 5" xfId="395" xr:uid="{00000000-0005-0000-0000-0000BA010000}"/>
    <cellStyle name="Nota 5 2" xfId="396" xr:uid="{00000000-0005-0000-0000-0000BB010000}"/>
    <cellStyle name="Nota 5 3" xfId="397" xr:uid="{00000000-0005-0000-0000-0000BC010000}"/>
    <cellStyle name="Nota 5 4" xfId="398" xr:uid="{00000000-0005-0000-0000-0000BD010000}"/>
    <cellStyle name="Nota 5 5" xfId="399" xr:uid="{00000000-0005-0000-0000-0000BE010000}"/>
    <cellStyle name="Nota 5 6" xfId="400" xr:uid="{00000000-0005-0000-0000-0000BF010000}"/>
    <cellStyle name="Porcentagem 2" xfId="7" xr:uid="{00000000-0005-0000-0000-00000D000000}"/>
    <cellStyle name="Porcentagem 2 2" xfId="9" xr:uid="{00000000-0005-0000-0000-00000E000000}"/>
    <cellStyle name="Porcentagem 2 3" xfId="15" xr:uid="{00000000-0005-0000-0000-00000F000000}"/>
    <cellStyle name="Porcentagem 2 3 2" xfId="770" xr:uid="{00000000-0005-0000-0000-00000F000000}"/>
    <cellStyle name="Porcentagem 2 3 2 2" xfId="886" xr:uid="{00000000-0005-0000-0000-00000F000000}"/>
    <cellStyle name="Porcentagem 2 3 3" xfId="863" xr:uid="{00000000-0005-0000-0000-00000F000000}"/>
    <cellStyle name="Porcentagem 2 4" xfId="766" xr:uid="{00000000-0005-0000-0000-00000D000000}"/>
    <cellStyle name="Porcentagem 2 4 2" xfId="882" xr:uid="{00000000-0005-0000-0000-00000D000000}"/>
    <cellStyle name="Porcentagem 2 5" xfId="859" xr:uid="{00000000-0005-0000-0000-00000D000000}"/>
    <cellStyle name="Porcentagem 3" xfId="24" xr:uid="{E6FFF3FD-8DFE-4195-A300-E024F6110529}"/>
    <cellStyle name="Porcentagem 3 2" xfId="776" xr:uid="{E6FFF3FD-8DFE-4195-A300-E024F6110529}"/>
    <cellStyle name="Porcentagem 3 2 2" xfId="892" xr:uid="{E6FFF3FD-8DFE-4195-A300-E024F6110529}"/>
    <cellStyle name="Porcentagem 3 3" xfId="869" xr:uid="{E6FFF3FD-8DFE-4195-A300-E024F6110529}"/>
    <cellStyle name="Saída 2" xfId="401" xr:uid="{00000000-0005-0000-0000-0000C0010000}"/>
    <cellStyle name="Saída 2 2" xfId="402" xr:uid="{00000000-0005-0000-0000-0000C1010000}"/>
    <cellStyle name="Saída 2 3" xfId="403" xr:uid="{00000000-0005-0000-0000-0000C2010000}"/>
    <cellStyle name="Saída 2 4" xfId="404" xr:uid="{00000000-0005-0000-0000-0000C3010000}"/>
    <cellStyle name="Saída 2 5" xfId="405" xr:uid="{00000000-0005-0000-0000-0000C4010000}"/>
    <cellStyle name="Saída 2 6" xfId="406" xr:uid="{00000000-0005-0000-0000-0000C5010000}"/>
    <cellStyle name="Saída 3" xfId="407" xr:uid="{00000000-0005-0000-0000-0000C6010000}"/>
    <cellStyle name="Saída 3 2" xfId="408" xr:uid="{00000000-0005-0000-0000-0000C7010000}"/>
    <cellStyle name="Saída 3 3" xfId="409" xr:uid="{00000000-0005-0000-0000-0000C8010000}"/>
    <cellStyle name="Saída 3 4" xfId="410" xr:uid="{00000000-0005-0000-0000-0000C9010000}"/>
    <cellStyle name="Saída 3 5" xfId="411" xr:uid="{00000000-0005-0000-0000-0000CA010000}"/>
    <cellStyle name="Saída 3 6" xfId="412" xr:uid="{00000000-0005-0000-0000-0000CB010000}"/>
    <cellStyle name="Saída 4" xfId="413" xr:uid="{00000000-0005-0000-0000-0000CC010000}"/>
    <cellStyle name="Saída 4 2" xfId="414" xr:uid="{00000000-0005-0000-0000-0000CD010000}"/>
    <cellStyle name="Saída 4 3" xfId="415" xr:uid="{00000000-0005-0000-0000-0000CE010000}"/>
    <cellStyle name="Saída 4 4" xfId="416" xr:uid="{00000000-0005-0000-0000-0000CF010000}"/>
    <cellStyle name="Saída 4 5" xfId="417" xr:uid="{00000000-0005-0000-0000-0000D0010000}"/>
    <cellStyle name="Saída 4 6" xfId="418" xr:uid="{00000000-0005-0000-0000-0000D1010000}"/>
    <cellStyle name="Saída 5" xfId="419" xr:uid="{00000000-0005-0000-0000-0000D2010000}"/>
    <cellStyle name="Saída 5 2" xfId="420" xr:uid="{00000000-0005-0000-0000-0000D3010000}"/>
    <cellStyle name="Saída 5 3" xfId="421" xr:uid="{00000000-0005-0000-0000-0000D4010000}"/>
    <cellStyle name="Saída 5 4" xfId="422" xr:uid="{00000000-0005-0000-0000-0000D5010000}"/>
    <cellStyle name="Saída 5 5" xfId="423" xr:uid="{00000000-0005-0000-0000-0000D6010000}"/>
    <cellStyle name="Saída 5 6" xfId="424" xr:uid="{00000000-0005-0000-0000-0000D7010000}"/>
    <cellStyle name="SAPBEXaggData" xfId="425" xr:uid="{00000000-0005-0000-0000-0000D8010000}"/>
    <cellStyle name="SAPBEXaggData 2" xfId="426" xr:uid="{00000000-0005-0000-0000-0000D9010000}"/>
    <cellStyle name="SAPBEXaggData 3" xfId="427" xr:uid="{00000000-0005-0000-0000-0000DA010000}"/>
    <cellStyle name="SAPBEXaggData 4" xfId="428" xr:uid="{00000000-0005-0000-0000-0000DB010000}"/>
    <cellStyle name="SAPBEXaggData 5" xfId="429" xr:uid="{00000000-0005-0000-0000-0000DC010000}"/>
    <cellStyle name="SAPBEXaggData 6" xfId="430" xr:uid="{00000000-0005-0000-0000-0000DD010000}"/>
    <cellStyle name="SAPBEXaggDataEmph" xfId="431" xr:uid="{00000000-0005-0000-0000-0000DE010000}"/>
    <cellStyle name="SAPBEXaggItem" xfId="432" xr:uid="{00000000-0005-0000-0000-0000DF010000}"/>
    <cellStyle name="SAPBEXaggItem 2" xfId="433" xr:uid="{00000000-0005-0000-0000-0000E0010000}"/>
    <cellStyle name="SAPBEXaggItem 3" xfId="434" xr:uid="{00000000-0005-0000-0000-0000E1010000}"/>
    <cellStyle name="SAPBEXaggItem 4" xfId="435" xr:uid="{00000000-0005-0000-0000-0000E2010000}"/>
    <cellStyle name="SAPBEXaggItem 5" xfId="436" xr:uid="{00000000-0005-0000-0000-0000E3010000}"/>
    <cellStyle name="SAPBEXaggItem 6" xfId="437" xr:uid="{00000000-0005-0000-0000-0000E4010000}"/>
    <cellStyle name="SAPBEXaggItemX" xfId="438" xr:uid="{00000000-0005-0000-0000-0000E5010000}"/>
    <cellStyle name="SAPBEXchaText" xfId="439" xr:uid="{00000000-0005-0000-0000-0000E6010000}"/>
    <cellStyle name="SAPBEXchaText 2" xfId="440" xr:uid="{00000000-0005-0000-0000-0000E7010000}"/>
    <cellStyle name="SAPBEXchaText 3" xfId="441" xr:uid="{00000000-0005-0000-0000-0000E8010000}"/>
    <cellStyle name="SAPBEXchaText 4" xfId="442" xr:uid="{00000000-0005-0000-0000-0000E9010000}"/>
    <cellStyle name="SAPBEXchaText 5" xfId="443" xr:uid="{00000000-0005-0000-0000-0000EA010000}"/>
    <cellStyle name="SAPBEXchaText 6" xfId="444" xr:uid="{00000000-0005-0000-0000-0000EB010000}"/>
    <cellStyle name="SAPBEXexcBad7" xfId="445" xr:uid="{00000000-0005-0000-0000-0000EC010000}"/>
    <cellStyle name="SAPBEXexcBad7 2" xfId="446" xr:uid="{00000000-0005-0000-0000-0000ED010000}"/>
    <cellStyle name="SAPBEXexcBad7 3" xfId="447" xr:uid="{00000000-0005-0000-0000-0000EE010000}"/>
    <cellStyle name="SAPBEXexcBad7 4" xfId="448" xr:uid="{00000000-0005-0000-0000-0000EF010000}"/>
    <cellStyle name="SAPBEXexcBad7 5" xfId="449" xr:uid="{00000000-0005-0000-0000-0000F0010000}"/>
    <cellStyle name="SAPBEXexcBad7 6" xfId="450" xr:uid="{00000000-0005-0000-0000-0000F1010000}"/>
    <cellStyle name="SAPBEXexcBad8" xfId="451" xr:uid="{00000000-0005-0000-0000-0000F2010000}"/>
    <cellStyle name="SAPBEXexcBad8 2" xfId="452" xr:uid="{00000000-0005-0000-0000-0000F3010000}"/>
    <cellStyle name="SAPBEXexcBad8 3" xfId="453" xr:uid="{00000000-0005-0000-0000-0000F4010000}"/>
    <cellStyle name="SAPBEXexcBad8 4" xfId="454" xr:uid="{00000000-0005-0000-0000-0000F5010000}"/>
    <cellStyle name="SAPBEXexcBad8 5" xfId="455" xr:uid="{00000000-0005-0000-0000-0000F6010000}"/>
    <cellStyle name="SAPBEXexcBad8 6" xfId="456" xr:uid="{00000000-0005-0000-0000-0000F7010000}"/>
    <cellStyle name="SAPBEXexcBad9" xfId="457" xr:uid="{00000000-0005-0000-0000-0000F8010000}"/>
    <cellStyle name="SAPBEXexcBad9 2" xfId="458" xr:uid="{00000000-0005-0000-0000-0000F9010000}"/>
    <cellStyle name="SAPBEXexcBad9 3" xfId="459" xr:uid="{00000000-0005-0000-0000-0000FA010000}"/>
    <cellStyle name="SAPBEXexcBad9 4" xfId="460" xr:uid="{00000000-0005-0000-0000-0000FB010000}"/>
    <cellStyle name="SAPBEXexcBad9 5" xfId="461" xr:uid="{00000000-0005-0000-0000-0000FC010000}"/>
    <cellStyle name="SAPBEXexcBad9 6" xfId="462" xr:uid="{00000000-0005-0000-0000-0000FD010000}"/>
    <cellStyle name="SAPBEXexcCritical4" xfId="463" xr:uid="{00000000-0005-0000-0000-0000FE010000}"/>
    <cellStyle name="SAPBEXexcCritical4 2" xfId="464" xr:uid="{00000000-0005-0000-0000-0000FF010000}"/>
    <cellStyle name="SAPBEXexcCritical4 3" xfId="465" xr:uid="{00000000-0005-0000-0000-000000020000}"/>
    <cellStyle name="SAPBEXexcCritical4 4" xfId="466" xr:uid="{00000000-0005-0000-0000-000001020000}"/>
    <cellStyle name="SAPBEXexcCritical4 5" xfId="467" xr:uid="{00000000-0005-0000-0000-000002020000}"/>
    <cellStyle name="SAPBEXexcCritical4 6" xfId="468" xr:uid="{00000000-0005-0000-0000-000003020000}"/>
    <cellStyle name="SAPBEXexcCritical5" xfId="469" xr:uid="{00000000-0005-0000-0000-000004020000}"/>
    <cellStyle name="SAPBEXexcCritical5 2" xfId="470" xr:uid="{00000000-0005-0000-0000-000005020000}"/>
    <cellStyle name="SAPBEXexcCritical5 3" xfId="471" xr:uid="{00000000-0005-0000-0000-000006020000}"/>
    <cellStyle name="SAPBEXexcCritical5 4" xfId="472" xr:uid="{00000000-0005-0000-0000-000007020000}"/>
    <cellStyle name="SAPBEXexcCritical5 5" xfId="473" xr:uid="{00000000-0005-0000-0000-000008020000}"/>
    <cellStyle name="SAPBEXexcCritical5 6" xfId="474" xr:uid="{00000000-0005-0000-0000-000009020000}"/>
    <cellStyle name="SAPBEXexcCritical6" xfId="475" xr:uid="{00000000-0005-0000-0000-00000A020000}"/>
    <cellStyle name="SAPBEXexcCritical6 2" xfId="476" xr:uid="{00000000-0005-0000-0000-00000B020000}"/>
    <cellStyle name="SAPBEXexcCritical6 3" xfId="477" xr:uid="{00000000-0005-0000-0000-00000C020000}"/>
    <cellStyle name="SAPBEXexcCritical6 4" xfId="478" xr:uid="{00000000-0005-0000-0000-00000D020000}"/>
    <cellStyle name="SAPBEXexcCritical6 5" xfId="479" xr:uid="{00000000-0005-0000-0000-00000E020000}"/>
    <cellStyle name="SAPBEXexcCritical6 6" xfId="480" xr:uid="{00000000-0005-0000-0000-00000F020000}"/>
    <cellStyle name="SAPBEXexcGood1" xfId="481" xr:uid="{00000000-0005-0000-0000-000010020000}"/>
    <cellStyle name="SAPBEXexcGood1 2" xfId="482" xr:uid="{00000000-0005-0000-0000-000011020000}"/>
    <cellStyle name="SAPBEXexcGood1 3" xfId="483" xr:uid="{00000000-0005-0000-0000-000012020000}"/>
    <cellStyle name="SAPBEXexcGood1 4" xfId="484" xr:uid="{00000000-0005-0000-0000-000013020000}"/>
    <cellStyle name="SAPBEXexcGood1 5" xfId="485" xr:uid="{00000000-0005-0000-0000-000014020000}"/>
    <cellStyle name="SAPBEXexcGood1 6" xfId="486" xr:uid="{00000000-0005-0000-0000-000015020000}"/>
    <cellStyle name="SAPBEXexcGood2" xfId="487" xr:uid="{00000000-0005-0000-0000-000016020000}"/>
    <cellStyle name="SAPBEXexcGood2 2" xfId="488" xr:uid="{00000000-0005-0000-0000-000017020000}"/>
    <cellStyle name="SAPBEXexcGood2 3" xfId="489" xr:uid="{00000000-0005-0000-0000-000018020000}"/>
    <cellStyle name="SAPBEXexcGood2 4" xfId="490" xr:uid="{00000000-0005-0000-0000-000019020000}"/>
    <cellStyle name="SAPBEXexcGood2 5" xfId="491" xr:uid="{00000000-0005-0000-0000-00001A020000}"/>
    <cellStyle name="SAPBEXexcGood2 6" xfId="492" xr:uid="{00000000-0005-0000-0000-00001B020000}"/>
    <cellStyle name="SAPBEXexcGood3" xfId="493" xr:uid="{00000000-0005-0000-0000-00001C020000}"/>
    <cellStyle name="SAPBEXexcGood3 2" xfId="494" xr:uid="{00000000-0005-0000-0000-00001D020000}"/>
    <cellStyle name="SAPBEXexcGood3 3" xfId="495" xr:uid="{00000000-0005-0000-0000-00001E020000}"/>
    <cellStyle name="SAPBEXexcGood3 4" xfId="496" xr:uid="{00000000-0005-0000-0000-00001F020000}"/>
    <cellStyle name="SAPBEXexcGood3 5" xfId="497" xr:uid="{00000000-0005-0000-0000-000020020000}"/>
    <cellStyle name="SAPBEXexcGood3 6" xfId="498" xr:uid="{00000000-0005-0000-0000-000021020000}"/>
    <cellStyle name="SAPBEXfilterDrill" xfId="499" xr:uid="{00000000-0005-0000-0000-000022020000}"/>
    <cellStyle name="SAPBEXfilterDrill 2" xfId="500" xr:uid="{00000000-0005-0000-0000-000023020000}"/>
    <cellStyle name="SAPBEXfilterDrill 3" xfId="501" xr:uid="{00000000-0005-0000-0000-000024020000}"/>
    <cellStyle name="SAPBEXfilterDrill 4" xfId="502" xr:uid="{00000000-0005-0000-0000-000025020000}"/>
    <cellStyle name="SAPBEXfilterDrill 5" xfId="503" xr:uid="{00000000-0005-0000-0000-000026020000}"/>
    <cellStyle name="SAPBEXfilterDrill 6" xfId="504" xr:uid="{00000000-0005-0000-0000-000027020000}"/>
    <cellStyle name="SAPBEXfilterItem" xfId="505" xr:uid="{00000000-0005-0000-0000-000028020000}"/>
    <cellStyle name="SAPBEXfilterText" xfId="506" xr:uid="{00000000-0005-0000-0000-000029020000}"/>
    <cellStyle name="SAPBEXformats" xfId="507" xr:uid="{00000000-0005-0000-0000-00002A020000}"/>
    <cellStyle name="SAPBEXformats 2" xfId="508" xr:uid="{00000000-0005-0000-0000-00002B020000}"/>
    <cellStyle name="SAPBEXformats 3" xfId="509" xr:uid="{00000000-0005-0000-0000-00002C020000}"/>
    <cellStyle name="SAPBEXformats 4" xfId="510" xr:uid="{00000000-0005-0000-0000-00002D020000}"/>
    <cellStyle name="SAPBEXformats 5" xfId="511" xr:uid="{00000000-0005-0000-0000-00002E020000}"/>
    <cellStyle name="SAPBEXformats 6" xfId="512" xr:uid="{00000000-0005-0000-0000-00002F020000}"/>
    <cellStyle name="SAPBEXheaderItem" xfId="513" xr:uid="{00000000-0005-0000-0000-000030020000}"/>
    <cellStyle name="SAPBEXheaderItem 2" xfId="514" xr:uid="{00000000-0005-0000-0000-000031020000}"/>
    <cellStyle name="SAPBEXheaderItem 3" xfId="515" xr:uid="{00000000-0005-0000-0000-000032020000}"/>
    <cellStyle name="SAPBEXheaderItem 4" xfId="516" xr:uid="{00000000-0005-0000-0000-000033020000}"/>
    <cellStyle name="SAPBEXheaderItem 5" xfId="517" xr:uid="{00000000-0005-0000-0000-000034020000}"/>
    <cellStyle name="SAPBEXheaderItem 6" xfId="518" xr:uid="{00000000-0005-0000-0000-000035020000}"/>
    <cellStyle name="SAPBEXheaderText" xfId="519" xr:uid="{00000000-0005-0000-0000-000036020000}"/>
    <cellStyle name="SAPBEXheaderText 2" xfId="520" xr:uid="{00000000-0005-0000-0000-000037020000}"/>
    <cellStyle name="SAPBEXheaderText 3" xfId="521" xr:uid="{00000000-0005-0000-0000-000038020000}"/>
    <cellStyle name="SAPBEXheaderText 4" xfId="522" xr:uid="{00000000-0005-0000-0000-000039020000}"/>
    <cellStyle name="SAPBEXheaderText 5" xfId="523" xr:uid="{00000000-0005-0000-0000-00003A020000}"/>
    <cellStyle name="SAPBEXheaderText 6" xfId="524" xr:uid="{00000000-0005-0000-0000-00003B020000}"/>
    <cellStyle name="SAPBEXHLevel0" xfId="525" xr:uid="{00000000-0005-0000-0000-00003C020000}"/>
    <cellStyle name="SAPBEXHLevel0 2" xfId="526" xr:uid="{00000000-0005-0000-0000-00003D020000}"/>
    <cellStyle name="SAPBEXHLevel0 3" xfId="527" xr:uid="{00000000-0005-0000-0000-00003E020000}"/>
    <cellStyle name="SAPBEXHLevel0 4" xfId="528" xr:uid="{00000000-0005-0000-0000-00003F020000}"/>
    <cellStyle name="SAPBEXHLevel0 5" xfId="529" xr:uid="{00000000-0005-0000-0000-000040020000}"/>
    <cellStyle name="SAPBEXHLevel0 6" xfId="530" xr:uid="{00000000-0005-0000-0000-000041020000}"/>
    <cellStyle name="SAPBEXHLevel0X" xfId="531" xr:uid="{00000000-0005-0000-0000-000042020000}"/>
    <cellStyle name="SAPBEXHLevel0X 2" xfId="532" xr:uid="{00000000-0005-0000-0000-000043020000}"/>
    <cellStyle name="SAPBEXHLevel0X 3" xfId="533" xr:uid="{00000000-0005-0000-0000-000044020000}"/>
    <cellStyle name="SAPBEXHLevel0X 4" xfId="534" xr:uid="{00000000-0005-0000-0000-000045020000}"/>
    <cellStyle name="SAPBEXHLevel0X 5" xfId="535" xr:uid="{00000000-0005-0000-0000-000046020000}"/>
    <cellStyle name="SAPBEXHLevel0X 6" xfId="536" xr:uid="{00000000-0005-0000-0000-000047020000}"/>
    <cellStyle name="SAPBEXHLevel1" xfId="537" xr:uid="{00000000-0005-0000-0000-000048020000}"/>
    <cellStyle name="SAPBEXHLevel1 2" xfId="538" xr:uid="{00000000-0005-0000-0000-000049020000}"/>
    <cellStyle name="SAPBEXHLevel1 3" xfId="539" xr:uid="{00000000-0005-0000-0000-00004A020000}"/>
    <cellStyle name="SAPBEXHLevel1 4" xfId="540" xr:uid="{00000000-0005-0000-0000-00004B020000}"/>
    <cellStyle name="SAPBEXHLevel1 5" xfId="541" xr:uid="{00000000-0005-0000-0000-00004C020000}"/>
    <cellStyle name="SAPBEXHLevel1 6" xfId="542" xr:uid="{00000000-0005-0000-0000-00004D020000}"/>
    <cellStyle name="SAPBEXHLevel1X" xfId="543" xr:uid="{00000000-0005-0000-0000-00004E020000}"/>
    <cellStyle name="SAPBEXHLevel1X 2" xfId="544" xr:uid="{00000000-0005-0000-0000-00004F020000}"/>
    <cellStyle name="SAPBEXHLevel1X 3" xfId="545" xr:uid="{00000000-0005-0000-0000-000050020000}"/>
    <cellStyle name="SAPBEXHLevel1X 4" xfId="546" xr:uid="{00000000-0005-0000-0000-000051020000}"/>
    <cellStyle name="SAPBEXHLevel1X 5" xfId="547" xr:uid="{00000000-0005-0000-0000-000052020000}"/>
    <cellStyle name="SAPBEXHLevel1X 6" xfId="548" xr:uid="{00000000-0005-0000-0000-000053020000}"/>
    <cellStyle name="SAPBEXHLevel2" xfId="549" xr:uid="{00000000-0005-0000-0000-000054020000}"/>
    <cellStyle name="SAPBEXHLevel2 2" xfId="550" xr:uid="{00000000-0005-0000-0000-000055020000}"/>
    <cellStyle name="SAPBEXHLevel2 3" xfId="551" xr:uid="{00000000-0005-0000-0000-000056020000}"/>
    <cellStyle name="SAPBEXHLevel2 4" xfId="552" xr:uid="{00000000-0005-0000-0000-000057020000}"/>
    <cellStyle name="SAPBEXHLevel2 5" xfId="553" xr:uid="{00000000-0005-0000-0000-000058020000}"/>
    <cellStyle name="SAPBEXHLevel2 6" xfId="554" xr:uid="{00000000-0005-0000-0000-000059020000}"/>
    <cellStyle name="SAPBEXHLevel2X" xfId="555" xr:uid="{00000000-0005-0000-0000-00005A020000}"/>
    <cellStyle name="SAPBEXHLevel2X 2" xfId="556" xr:uid="{00000000-0005-0000-0000-00005B020000}"/>
    <cellStyle name="SAPBEXHLevel2X 3" xfId="557" xr:uid="{00000000-0005-0000-0000-00005C020000}"/>
    <cellStyle name="SAPBEXHLevel2X 4" xfId="558" xr:uid="{00000000-0005-0000-0000-00005D020000}"/>
    <cellStyle name="SAPBEXHLevel2X 5" xfId="559" xr:uid="{00000000-0005-0000-0000-00005E020000}"/>
    <cellStyle name="SAPBEXHLevel2X 6" xfId="560" xr:uid="{00000000-0005-0000-0000-00005F020000}"/>
    <cellStyle name="SAPBEXHLevel3" xfId="561" xr:uid="{00000000-0005-0000-0000-000060020000}"/>
    <cellStyle name="SAPBEXHLevel3 2" xfId="562" xr:uid="{00000000-0005-0000-0000-000061020000}"/>
    <cellStyle name="SAPBEXHLevel3 3" xfId="563" xr:uid="{00000000-0005-0000-0000-000062020000}"/>
    <cellStyle name="SAPBEXHLevel3 4" xfId="564" xr:uid="{00000000-0005-0000-0000-000063020000}"/>
    <cellStyle name="SAPBEXHLevel3 5" xfId="565" xr:uid="{00000000-0005-0000-0000-000064020000}"/>
    <cellStyle name="SAPBEXHLevel3 6" xfId="566" xr:uid="{00000000-0005-0000-0000-000065020000}"/>
    <cellStyle name="SAPBEXHLevel3X" xfId="567" xr:uid="{00000000-0005-0000-0000-000066020000}"/>
    <cellStyle name="SAPBEXHLevel3X 2" xfId="568" xr:uid="{00000000-0005-0000-0000-000067020000}"/>
    <cellStyle name="SAPBEXHLevel3X 3" xfId="569" xr:uid="{00000000-0005-0000-0000-000068020000}"/>
    <cellStyle name="SAPBEXHLevel3X 4" xfId="570" xr:uid="{00000000-0005-0000-0000-000069020000}"/>
    <cellStyle name="SAPBEXHLevel3X 5" xfId="571" xr:uid="{00000000-0005-0000-0000-00006A020000}"/>
    <cellStyle name="SAPBEXHLevel3X 6" xfId="572" xr:uid="{00000000-0005-0000-0000-00006B020000}"/>
    <cellStyle name="SAPBEXinputData" xfId="573" xr:uid="{00000000-0005-0000-0000-00006C020000}"/>
    <cellStyle name="SAPBEXinputData 2" xfId="574" xr:uid="{00000000-0005-0000-0000-00006D020000}"/>
    <cellStyle name="SAPBEXinputData 3" xfId="575" xr:uid="{00000000-0005-0000-0000-00006E020000}"/>
    <cellStyle name="SAPBEXinputData 4" xfId="576" xr:uid="{00000000-0005-0000-0000-00006F020000}"/>
    <cellStyle name="SAPBEXinputData 5" xfId="577" xr:uid="{00000000-0005-0000-0000-000070020000}"/>
    <cellStyle name="SAPBEXinputData 6" xfId="578" xr:uid="{00000000-0005-0000-0000-000071020000}"/>
    <cellStyle name="SAPBEXItemHeader" xfId="579" xr:uid="{00000000-0005-0000-0000-000072020000}"/>
    <cellStyle name="SAPBEXresData" xfId="580" xr:uid="{00000000-0005-0000-0000-000073020000}"/>
    <cellStyle name="SAPBEXresDataEmph" xfId="581" xr:uid="{00000000-0005-0000-0000-000074020000}"/>
    <cellStyle name="SAPBEXresItem" xfId="582" xr:uid="{00000000-0005-0000-0000-000075020000}"/>
    <cellStyle name="SAPBEXresItemX" xfId="583" xr:uid="{00000000-0005-0000-0000-000076020000}"/>
    <cellStyle name="SAPBEXstdData" xfId="584" xr:uid="{00000000-0005-0000-0000-000077020000}"/>
    <cellStyle name="SAPBEXstdData 2" xfId="585" xr:uid="{00000000-0005-0000-0000-000078020000}"/>
    <cellStyle name="SAPBEXstdData 3" xfId="586" xr:uid="{00000000-0005-0000-0000-000079020000}"/>
    <cellStyle name="SAPBEXstdData 4" xfId="587" xr:uid="{00000000-0005-0000-0000-00007A020000}"/>
    <cellStyle name="SAPBEXstdData 5" xfId="588" xr:uid="{00000000-0005-0000-0000-00007B020000}"/>
    <cellStyle name="SAPBEXstdData 6" xfId="589" xr:uid="{00000000-0005-0000-0000-00007C020000}"/>
    <cellStyle name="SAPBEXstdDataEmph" xfId="590" xr:uid="{00000000-0005-0000-0000-00007D020000}"/>
    <cellStyle name="SAPBEXstdItem" xfId="591" xr:uid="{00000000-0005-0000-0000-00007E020000}"/>
    <cellStyle name="SAPBEXstdItem 2" xfId="592" xr:uid="{00000000-0005-0000-0000-00007F020000}"/>
    <cellStyle name="SAPBEXstdItem 3" xfId="593" xr:uid="{00000000-0005-0000-0000-000080020000}"/>
    <cellStyle name="SAPBEXstdItem 4" xfId="594" xr:uid="{00000000-0005-0000-0000-000081020000}"/>
    <cellStyle name="SAPBEXstdItem 5" xfId="595" xr:uid="{00000000-0005-0000-0000-000082020000}"/>
    <cellStyle name="SAPBEXstdItem 6" xfId="596" xr:uid="{00000000-0005-0000-0000-000083020000}"/>
    <cellStyle name="SAPBEXstdItemX" xfId="597" xr:uid="{00000000-0005-0000-0000-000084020000}"/>
    <cellStyle name="SAPBEXtitle" xfId="598" xr:uid="{00000000-0005-0000-0000-000085020000}"/>
    <cellStyle name="SAPBEXunassignedItem" xfId="599" xr:uid="{00000000-0005-0000-0000-000086020000}"/>
    <cellStyle name="SAPBEXunassignedItem 2" xfId="600" xr:uid="{00000000-0005-0000-0000-000087020000}"/>
    <cellStyle name="SAPBEXunassignedItem 3" xfId="601" xr:uid="{00000000-0005-0000-0000-000088020000}"/>
    <cellStyle name="SAPBEXunassignedItem 4" xfId="602" xr:uid="{00000000-0005-0000-0000-000089020000}"/>
    <cellStyle name="SAPBEXunassignedItem 5" xfId="603" xr:uid="{00000000-0005-0000-0000-00008A020000}"/>
    <cellStyle name="SAPBEXunassignedItem 6" xfId="604" xr:uid="{00000000-0005-0000-0000-00008B020000}"/>
    <cellStyle name="SAPBEXundefined" xfId="605" xr:uid="{00000000-0005-0000-0000-00008C020000}"/>
    <cellStyle name="Separador de milhares 2" xfId="606" xr:uid="{00000000-0005-0000-0000-00008D020000}"/>
    <cellStyle name="Separador de milhares 2 2" xfId="607" xr:uid="{00000000-0005-0000-0000-00008E020000}"/>
    <cellStyle name="Separador de milhares 2 2 2" xfId="608" xr:uid="{00000000-0005-0000-0000-00008F020000}"/>
    <cellStyle name="Separador de milhares 2 2 2 2" xfId="798" xr:uid="{00000000-0005-0000-0000-000065020000}"/>
    <cellStyle name="Separador de milhares 2 2 2 2 2" xfId="826" xr:uid="{00000000-0005-0000-0000-000066020000}"/>
    <cellStyle name="Separador de milhares 2 2 3" xfId="609" xr:uid="{00000000-0005-0000-0000-000090020000}"/>
    <cellStyle name="Separador de milhares 2 2 3 2" xfId="799" xr:uid="{00000000-0005-0000-0000-000068020000}"/>
    <cellStyle name="Separador de milhares 2 2 3 2 2" xfId="827" xr:uid="{00000000-0005-0000-0000-000069020000}"/>
    <cellStyle name="Separador de milhares 2 2 4" xfId="610" xr:uid="{00000000-0005-0000-0000-000091020000}"/>
    <cellStyle name="Separador de milhares 2 2 4 2" xfId="800" xr:uid="{00000000-0005-0000-0000-00006B020000}"/>
    <cellStyle name="Separador de milhares 2 2 4 2 2" xfId="828" xr:uid="{00000000-0005-0000-0000-00006C020000}"/>
    <cellStyle name="Separador de milhares 2 2 5" xfId="797" xr:uid="{00000000-0005-0000-0000-00006D020000}"/>
    <cellStyle name="Separador de milhares 2 2 5 2" xfId="825" xr:uid="{00000000-0005-0000-0000-00006E020000}"/>
    <cellStyle name="Separador de milhares 2 3" xfId="611" xr:uid="{00000000-0005-0000-0000-000092020000}"/>
    <cellStyle name="Separador de milhares 2 3 2" xfId="801" xr:uid="{00000000-0005-0000-0000-000070020000}"/>
    <cellStyle name="Separador de milhares 2 3 2 2" xfId="829" xr:uid="{00000000-0005-0000-0000-000071020000}"/>
    <cellStyle name="Separador de milhares 2 4" xfId="612" xr:uid="{00000000-0005-0000-0000-000093020000}"/>
    <cellStyle name="Separador de milhares 2 4 2" xfId="802" xr:uid="{00000000-0005-0000-0000-000073020000}"/>
    <cellStyle name="Separador de milhares 2 4 2 2" xfId="830" xr:uid="{00000000-0005-0000-0000-000074020000}"/>
    <cellStyle name="Separador de milhares 2 5" xfId="613" xr:uid="{00000000-0005-0000-0000-000094020000}"/>
    <cellStyle name="Separador de milhares 2 5 2" xfId="803" xr:uid="{00000000-0005-0000-0000-000076020000}"/>
    <cellStyle name="Separador de milhares 2 5 2 2" xfId="831" xr:uid="{00000000-0005-0000-0000-000077020000}"/>
    <cellStyle name="Separador de milhares 2 6" xfId="614" xr:uid="{00000000-0005-0000-0000-000095020000}"/>
    <cellStyle name="Separador de milhares 2 6 2" xfId="804" xr:uid="{00000000-0005-0000-0000-000079020000}"/>
    <cellStyle name="Separador de milhares 2 6 2 2" xfId="832" xr:uid="{00000000-0005-0000-0000-00007A020000}"/>
    <cellStyle name="Separador de milhares 2 7" xfId="615" xr:uid="{00000000-0005-0000-0000-000096020000}"/>
    <cellStyle name="Separador de milhares 2 7 2" xfId="805" xr:uid="{00000000-0005-0000-0000-00007C020000}"/>
    <cellStyle name="Separador de milhares 2 7 2 2" xfId="833" xr:uid="{00000000-0005-0000-0000-00007D020000}"/>
    <cellStyle name="Separador de milhares 2 8" xfId="616" xr:uid="{00000000-0005-0000-0000-000097020000}"/>
    <cellStyle name="Separador de milhares 2 8 2" xfId="806" xr:uid="{00000000-0005-0000-0000-00007F020000}"/>
    <cellStyle name="Separador de milhares 2 8 2 2" xfId="834" xr:uid="{00000000-0005-0000-0000-000080020000}"/>
    <cellStyle name="Separador de milhares 2 9" xfId="796" xr:uid="{00000000-0005-0000-0000-000081020000}"/>
    <cellStyle name="Separador de milhares 2 9 2" xfId="824" xr:uid="{00000000-0005-0000-0000-000082020000}"/>
    <cellStyle name="Separador de milhares 4" xfId="617" xr:uid="{00000000-0005-0000-0000-000098020000}"/>
    <cellStyle name="Separador de milhares 4 2" xfId="807" xr:uid="{00000000-0005-0000-0000-000084020000}"/>
    <cellStyle name="Separador de milhares 4 2 2" xfId="835" xr:uid="{00000000-0005-0000-0000-000085020000}"/>
    <cellStyle name="Separador de milhares 5" xfId="618" xr:uid="{00000000-0005-0000-0000-000099020000}"/>
    <cellStyle name="Separador de milhares 5 2" xfId="808" xr:uid="{00000000-0005-0000-0000-000087020000}"/>
    <cellStyle name="Separador de milhares 5 2 2" xfId="836" xr:uid="{00000000-0005-0000-0000-000088020000}"/>
    <cellStyle name="Sheet Title" xfId="619" xr:uid="{00000000-0005-0000-0000-00009A020000}"/>
    <cellStyle name="Texto de Aviso 2" xfId="620" xr:uid="{00000000-0005-0000-0000-00009B020000}"/>
    <cellStyle name="Texto de Aviso 2 2" xfId="621" xr:uid="{00000000-0005-0000-0000-00009C020000}"/>
    <cellStyle name="Texto de Aviso 2 3" xfId="622" xr:uid="{00000000-0005-0000-0000-00009D020000}"/>
    <cellStyle name="Texto de Aviso 2 4" xfId="623" xr:uid="{00000000-0005-0000-0000-00009E020000}"/>
    <cellStyle name="Texto de Aviso 2 5" xfId="624" xr:uid="{00000000-0005-0000-0000-00009F020000}"/>
    <cellStyle name="Texto de Aviso 2 6" xfId="625" xr:uid="{00000000-0005-0000-0000-0000A0020000}"/>
    <cellStyle name="Texto de Aviso 3" xfId="626" xr:uid="{00000000-0005-0000-0000-0000A1020000}"/>
    <cellStyle name="Texto de Aviso 3 2" xfId="627" xr:uid="{00000000-0005-0000-0000-0000A2020000}"/>
    <cellStyle name="Texto de Aviso 3 3" xfId="628" xr:uid="{00000000-0005-0000-0000-0000A3020000}"/>
    <cellStyle name="Texto de Aviso 3 4" xfId="629" xr:uid="{00000000-0005-0000-0000-0000A4020000}"/>
    <cellStyle name="Texto de Aviso 3 5" xfId="630" xr:uid="{00000000-0005-0000-0000-0000A5020000}"/>
    <cellStyle name="Texto de Aviso 3 6" xfId="631" xr:uid="{00000000-0005-0000-0000-0000A6020000}"/>
    <cellStyle name="Texto de Aviso 4" xfId="632" xr:uid="{00000000-0005-0000-0000-0000A7020000}"/>
    <cellStyle name="Texto de Aviso 4 2" xfId="633" xr:uid="{00000000-0005-0000-0000-0000A8020000}"/>
    <cellStyle name="Texto de Aviso 4 3" xfId="634" xr:uid="{00000000-0005-0000-0000-0000A9020000}"/>
    <cellStyle name="Texto de Aviso 4 4" xfId="635" xr:uid="{00000000-0005-0000-0000-0000AA020000}"/>
    <cellStyle name="Texto de Aviso 4 5" xfId="636" xr:uid="{00000000-0005-0000-0000-0000AB020000}"/>
    <cellStyle name="Texto de Aviso 4 6" xfId="637" xr:uid="{00000000-0005-0000-0000-0000AC020000}"/>
    <cellStyle name="Texto de Aviso 5" xfId="638" xr:uid="{00000000-0005-0000-0000-0000AD020000}"/>
    <cellStyle name="Texto de Aviso 5 2" xfId="639" xr:uid="{00000000-0005-0000-0000-0000AE020000}"/>
    <cellStyle name="Texto de Aviso 5 3" xfId="640" xr:uid="{00000000-0005-0000-0000-0000AF020000}"/>
    <cellStyle name="Texto de Aviso 5 4" xfId="641" xr:uid="{00000000-0005-0000-0000-0000B0020000}"/>
    <cellStyle name="Texto de Aviso 5 5" xfId="642" xr:uid="{00000000-0005-0000-0000-0000B1020000}"/>
    <cellStyle name="Texto de Aviso 5 6" xfId="643" xr:uid="{00000000-0005-0000-0000-0000B2020000}"/>
    <cellStyle name="Título 1 2" xfId="644" xr:uid="{00000000-0005-0000-0000-0000B3020000}"/>
    <cellStyle name="Título 1 2 2" xfId="645" xr:uid="{00000000-0005-0000-0000-0000B4020000}"/>
    <cellStyle name="Título 1 2 3" xfId="646" xr:uid="{00000000-0005-0000-0000-0000B5020000}"/>
    <cellStyle name="Título 1 2 4" xfId="647" xr:uid="{00000000-0005-0000-0000-0000B6020000}"/>
    <cellStyle name="Título 1 2 5" xfId="648" xr:uid="{00000000-0005-0000-0000-0000B7020000}"/>
    <cellStyle name="Título 1 2 6" xfId="649" xr:uid="{00000000-0005-0000-0000-0000B8020000}"/>
    <cellStyle name="Título 1 3" xfId="650" xr:uid="{00000000-0005-0000-0000-0000B9020000}"/>
    <cellStyle name="Título 1 3 2" xfId="651" xr:uid="{00000000-0005-0000-0000-0000BA020000}"/>
    <cellStyle name="Título 1 3 3" xfId="652" xr:uid="{00000000-0005-0000-0000-0000BB020000}"/>
    <cellStyle name="Título 1 3 4" xfId="653" xr:uid="{00000000-0005-0000-0000-0000BC020000}"/>
    <cellStyle name="Título 1 3 5" xfId="654" xr:uid="{00000000-0005-0000-0000-0000BD020000}"/>
    <cellStyle name="Título 1 3 6" xfId="655" xr:uid="{00000000-0005-0000-0000-0000BE020000}"/>
    <cellStyle name="Título 1 4" xfId="656" xr:uid="{00000000-0005-0000-0000-0000BF020000}"/>
    <cellStyle name="Título 1 4 2" xfId="657" xr:uid="{00000000-0005-0000-0000-0000C0020000}"/>
    <cellStyle name="Título 1 4 3" xfId="658" xr:uid="{00000000-0005-0000-0000-0000C1020000}"/>
    <cellStyle name="Título 1 4 4" xfId="659" xr:uid="{00000000-0005-0000-0000-0000C2020000}"/>
    <cellStyle name="Título 1 4 5" xfId="660" xr:uid="{00000000-0005-0000-0000-0000C3020000}"/>
    <cellStyle name="Título 1 4 6" xfId="661" xr:uid="{00000000-0005-0000-0000-0000C4020000}"/>
    <cellStyle name="Título 1 5" xfId="662" xr:uid="{00000000-0005-0000-0000-0000C5020000}"/>
    <cellStyle name="Título 1 5 2" xfId="663" xr:uid="{00000000-0005-0000-0000-0000C6020000}"/>
    <cellStyle name="Título 1 5 3" xfId="664" xr:uid="{00000000-0005-0000-0000-0000C7020000}"/>
    <cellStyle name="Título 1 5 4" xfId="665" xr:uid="{00000000-0005-0000-0000-0000C8020000}"/>
    <cellStyle name="Título 1 5 5" xfId="666" xr:uid="{00000000-0005-0000-0000-0000C9020000}"/>
    <cellStyle name="Título 1 5 6" xfId="667" xr:uid="{00000000-0005-0000-0000-0000CA020000}"/>
    <cellStyle name="Título 2 2" xfId="668" xr:uid="{00000000-0005-0000-0000-0000CB020000}"/>
    <cellStyle name="Título 2 2 2" xfId="669" xr:uid="{00000000-0005-0000-0000-0000CC020000}"/>
    <cellStyle name="Título 2 2 3" xfId="670" xr:uid="{00000000-0005-0000-0000-0000CD020000}"/>
    <cellStyle name="Título 2 2 4" xfId="671" xr:uid="{00000000-0005-0000-0000-0000CE020000}"/>
    <cellStyle name="Título 2 2 5" xfId="672" xr:uid="{00000000-0005-0000-0000-0000CF020000}"/>
    <cellStyle name="Título 2 2 6" xfId="673" xr:uid="{00000000-0005-0000-0000-0000D0020000}"/>
    <cellStyle name="Título 2 3" xfId="674" xr:uid="{00000000-0005-0000-0000-0000D1020000}"/>
    <cellStyle name="Título 2 3 2" xfId="675" xr:uid="{00000000-0005-0000-0000-0000D2020000}"/>
    <cellStyle name="Título 2 3 3" xfId="676" xr:uid="{00000000-0005-0000-0000-0000D3020000}"/>
    <cellStyle name="Título 2 3 4" xfId="677" xr:uid="{00000000-0005-0000-0000-0000D4020000}"/>
    <cellStyle name="Título 2 3 5" xfId="678" xr:uid="{00000000-0005-0000-0000-0000D5020000}"/>
    <cellStyle name="Título 2 3 6" xfId="679" xr:uid="{00000000-0005-0000-0000-0000D6020000}"/>
    <cellStyle name="Título 2 4" xfId="680" xr:uid="{00000000-0005-0000-0000-0000D7020000}"/>
    <cellStyle name="Título 2 4 2" xfId="681" xr:uid="{00000000-0005-0000-0000-0000D8020000}"/>
    <cellStyle name="Título 2 4 3" xfId="682" xr:uid="{00000000-0005-0000-0000-0000D9020000}"/>
    <cellStyle name="Título 2 4 4" xfId="683" xr:uid="{00000000-0005-0000-0000-0000DA020000}"/>
    <cellStyle name="Título 2 4 5" xfId="684" xr:uid="{00000000-0005-0000-0000-0000DB020000}"/>
    <cellStyle name="Título 2 4 6" xfId="685" xr:uid="{00000000-0005-0000-0000-0000DC020000}"/>
    <cellStyle name="Título 2 5" xfId="686" xr:uid="{00000000-0005-0000-0000-0000DD020000}"/>
    <cellStyle name="Título 2 5 2" xfId="687" xr:uid="{00000000-0005-0000-0000-0000DE020000}"/>
    <cellStyle name="Título 2 5 3" xfId="688" xr:uid="{00000000-0005-0000-0000-0000DF020000}"/>
    <cellStyle name="Título 2 5 4" xfId="689" xr:uid="{00000000-0005-0000-0000-0000E0020000}"/>
    <cellStyle name="Título 2 5 5" xfId="690" xr:uid="{00000000-0005-0000-0000-0000E1020000}"/>
    <cellStyle name="Título 2 5 6" xfId="691" xr:uid="{00000000-0005-0000-0000-0000E2020000}"/>
    <cellStyle name="Título 3 2" xfId="692" xr:uid="{00000000-0005-0000-0000-0000E3020000}"/>
    <cellStyle name="Título 3 2 2" xfId="693" xr:uid="{00000000-0005-0000-0000-0000E4020000}"/>
    <cellStyle name="Título 3 2 3" xfId="694" xr:uid="{00000000-0005-0000-0000-0000E5020000}"/>
    <cellStyle name="Título 3 2 4" xfId="695" xr:uid="{00000000-0005-0000-0000-0000E6020000}"/>
    <cellStyle name="Título 3 2 5" xfId="696" xr:uid="{00000000-0005-0000-0000-0000E7020000}"/>
    <cellStyle name="Título 3 2 6" xfId="697" xr:uid="{00000000-0005-0000-0000-0000E8020000}"/>
    <cellStyle name="Título 3 3" xfId="698" xr:uid="{00000000-0005-0000-0000-0000E9020000}"/>
    <cellStyle name="Título 3 3 2" xfId="699" xr:uid="{00000000-0005-0000-0000-0000EA020000}"/>
    <cellStyle name="Título 3 3 3" xfId="700" xr:uid="{00000000-0005-0000-0000-0000EB020000}"/>
    <cellStyle name="Título 3 3 4" xfId="701" xr:uid="{00000000-0005-0000-0000-0000EC020000}"/>
    <cellStyle name="Título 3 3 5" xfId="702" xr:uid="{00000000-0005-0000-0000-0000ED020000}"/>
    <cellStyle name="Título 3 3 6" xfId="703" xr:uid="{00000000-0005-0000-0000-0000EE020000}"/>
    <cellStyle name="Título 3 4" xfId="704" xr:uid="{00000000-0005-0000-0000-0000EF020000}"/>
    <cellStyle name="Título 3 4 2" xfId="705" xr:uid="{00000000-0005-0000-0000-0000F0020000}"/>
    <cellStyle name="Título 3 4 3" xfId="706" xr:uid="{00000000-0005-0000-0000-0000F1020000}"/>
    <cellStyle name="Título 3 4 4" xfId="707" xr:uid="{00000000-0005-0000-0000-0000F2020000}"/>
    <cellStyle name="Título 3 4 5" xfId="708" xr:uid="{00000000-0005-0000-0000-0000F3020000}"/>
    <cellStyle name="Título 3 4 6" xfId="709" xr:uid="{00000000-0005-0000-0000-0000F4020000}"/>
    <cellStyle name="Título 3 5" xfId="710" xr:uid="{00000000-0005-0000-0000-0000F5020000}"/>
    <cellStyle name="Título 3 5 2" xfId="711" xr:uid="{00000000-0005-0000-0000-0000F6020000}"/>
    <cellStyle name="Título 3 5 3" xfId="712" xr:uid="{00000000-0005-0000-0000-0000F7020000}"/>
    <cellStyle name="Título 3 5 4" xfId="713" xr:uid="{00000000-0005-0000-0000-0000F8020000}"/>
    <cellStyle name="Título 3 5 5" xfId="714" xr:uid="{00000000-0005-0000-0000-0000F9020000}"/>
    <cellStyle name="Título 3 5 6" xfId="715" xr:uid="{00000000-0005-0000-0000-0000FA020000}"/>
    <cellStyle name="Título 4 2" xfId="716" xr:uid="{00000000-0005-0000-0000-0000FB020000}"/>
    <cellStyle name="Título 4 2 2" xfId="717" xr:uid="{00000000-0005-0000-0000-0000FC020000}"/>
    <cellStyle name="Título 4 2 3" xfId="718" xr:uid="{00000000-0005-0000-0000-0000FD020000}"/>
    <cellStyle name="Título 4 2 4" xfId="719" xr:uid="{00000000-0005-0000-0000-0000FE020000}"/>
    <cellStyle name="Título 4 2 5" xfId="720" xr:uid="{00000000-0005-0000-0000-0000FF020000}"/>
    <cellStyle name="Título 4 2 6" xfId="721" xr:uid="{00000000-0005-0000-0000-000000030000}"/>
    <cellStyle name="Título 4 3" xfId="722" xr:uid="{00000000-0005-0000-0000-000001030000}"/>
    <cellStyle name="Título 4 3 2" xfId="723" xr:uid="{00000000-0005-0000-0000-000002030000}"/>
    <cellStyle name="Título 4 3 3" xfId="724" xr:uid="{00000000-0005-0000-0000-000003030000}"/>
    <cellStyle name="Título 4 3 4" xfId="725" xr:uid="{00000000-0005-0000-0000-000004030000}"/>
    <cellStyle name="Título 4 3 5" xfId="726" xr:uid="{00000000-0005-0000-0000-000005030000}"/>
    <cellStyle name="Título 4 3 6" xfId="727" xr:uid="{00000000-0005-0000-0000-000006030000}"/>
    <cellStyle name="Título 4 4" xfId="728" xr:uid="{00000000-0005-0000-0000-000007030000}"/>
    <cellStyle name="Título 4 4 2" xfId="729" xr:uid="{00000000-0005-0000-0000-000008030000}"/>
    <cellStyle name="Título 4 4 3" xfId="730" xr:uid="{00000000-0005-0000-0000-000009030000}"/>
    <cellStyle name="Título 4 4 4" xfId="731" xr:uid="{00000000-0005-0000-0000-00000A030000}"/>
    <cellStyle name="Título 4 4 5" xfId="732" xr:uid="{00000000-0005-0000-0000-00000B030000}"/>
    <cellStyle name="Título 4 4 6" xfId="733" xr:uid="{00000000-0005-0000-0000-00000C030000}"/>
    <cellStyle name="Título 4 5" xfId="734" xr:uid="{00000000-0005-0000-0000-00000D030000}"/>
    <cellStyle name="Título 4 5 2" xfId="735" xr:uid="{00000000-0005-0000-0000-00000E030000}"/>
    <cellStyle name="Título 4 5 3" xfId="736" xr:uid="{00000000-0005-0000-0000-00000F030000}"/>
    <cellStyle name="Título 4 5 4" xfId="737" xr:uid="{00000000-0005-0000-0000-000010030000}"/>
    <cellStyle name="Título 4 5 5" xfId="738" xr:uid="{00000000-0005-0000-0000-000011030000}"/>
    <cellStyle name="Título 4 5 6" xfId="739" xr:uid="{00000000-0005-0000-0000-000012030000}"/>
    <cellStyle name="Total 2" xfId="740" xr:uid="{00000000-0005-0000-0000-000013030000}"/>
    <cellStyle name="Total 2 2" xfId="741" xr:uid="{00000000-0005-0000-0000-000014030000}"/>
    <cellStyle name="Total 2 3" xfId="742" xr:uid="{00000000-0005-0000-0000-000015030000}"/>
    <cellStyle name="Total 2 4" xfId="743" xr:uid="{00000000-0005-0000-0000-000016030000}"/>
    <cellStyle name="Total 2 5" xfId="744" xr:uid="{00000000-0005-0000-0000-000017030000}"/>
    <cellStyle name="Total 2 6" xfId="745" xr:uid="{00000000-0005-0000-0000-000018030000}"/>
    <cellStyle name="Total 3" xfId="746" xr:uid="{00000000-0005-0000-0000-000019030000}"/>
    <cellStyle name="Total 3 2" xfId="747" xr:uid="{00000000-0005-0000-0000-00001A030000}"/>
    <cellStyle name="Total 3 3" xfId="748" xr:uid="{00000000-0005-0000-0000-00001B030000}"/>
    <cellStyle name="Total 3 4" xfId="749" xr:uid="{00000000-0005-0000-0000-00001C030000}"/>
    <cellStyle name="Total 3 5" xfId="750" xr:uid="{00000000-0005-0000-0000-00001D030000}"/>
    <cellStyle name="Total 3 6" xfId="751" xr:uid="{00000000-0005-0000-0000-00001E030000}"/>
    <cellStyle name="Total 4" xfId="752" xr:uid="{00000000-0005-0000-0000-00001F030000}"/>
    <cellStyle name="Total 4 2" xfId="753" xr:uid="{00000000-0005-0000-0000-000020030000}"/>
    <cellStyle name="Total 4 3" xfId="754" xr:uid="{00000000-0005-0000-0000-000021030000}"/>
    <cellStyle name="Total 4 4" xfId="755" xr:uid="{00000000-0005-0000-0000-000022030000}"/>
    <cellStyle name="Total 4 5" xfId="756" xr:uid="{00000000-0005-0000-0000-000023030000}"/>
    <cellStyle name="Total 4 6" xfId="757" xr:uid="{00000000-0005-0000-0000-000024030000}"/>
    <cellStyle name="Total 5" xfId="758" xr:uid="{00000000-0005-0000-0000-000025030000}"/>
    <cellStyle name="Total 5 2" xfId="759" xr:uid="{00000000-0005-0000-0000-000026030000}"/>
    <cellStyle name="Total 5 3" xfId="760" xr:uid="{00000000-0005-0000-0000-000027030000}"/>
    <cellStyle name="Total 5 4" xfId="761" xr:uid="{00000000-0005-0000-0000-000028030000}"/>
    <cellStyle name="Total 5 5" xfId="762" xr:uid="{00000000-0005-0000-0000-000029030000}"/>
    <cellStyle name="Total 5 6" xfId="763" xr:uid="{00000000-0005-0000-0000-00002A030000}"/>
    <cellStyle name="Vírgula" xfId="2" builtinId="3"/>
    <cellStyle name="Vírgula 10" xfId="853" xr:uid="{00000000-0005-0000-0000-000083030000}"/>
    <cellStyle name="Vírgula 11" xfId="899" xr:uid="{8CD9E079-C038-4D78-8606-23C9956C17C9}"/>
    <cellStyle name="Vírgula 2" xfId="4" xr:uid="{00000000-0005-0000-0000-000011000000}"/>
    <cellStyle name="Vírgula 2 2" xfId="8" xr:uid="{00000000-0005-0000-0000-000012000000}"/>
    <cellStyle name="Vírgula 2 2 2" xfId="23" xr:uid="{D4BEE576-5A47-4CC9-9053-A5AA8FEA50EA}"/>
    <cellStyle name="Vírgula 2 3" xfId="11" xr:uid="{00000000-0005-0000-0000-000013000000}"/>
    <cellStyle name="Vírgula 2 4" xfId="12" xr:uid="{00000000-0005-0000-0000-000014000000}"/>
    <cellStyle name="Vírgula 2 5" xfId="783" xr:uid="{5BC4F056-B281-492D-B2E9-68312BCD8418}"/>
    <cellStyle name="Vírgula 3" xfId="6" xr:uid="{00000000-0005-0000-0000-000015000000}"/>
    <cellStyle name="Vírgula 3 2" xfId="14" xr:uid="{00000000-0005-0000-0000-000016000000}"/>
    <cellStyle name="Vírgula 3 2 2" xfId="769" xr:uid="{00000000-0005-0000-0000-000016000000}"/>
    <cellStyle name="Vírgula 3 2 2 2" xfId="885" xr:uid="{00000000-0005-0000-0000-000016000000}"/>
    <cellStyle name="Vírgula 3 2 3" xfId="862" xr:uid="{00000000-0005-0000-0000-000016000000}"/>
    <cellStyle name="Vírgula 3 3" xfId="765" xr:uid="{00000000-0005-0000-0000-000015000000}"/>
    <cellStyle name="Vírgula 3 3 2" xfId="881" xr:uid="{00000000-0005-0000-0000-000015000000}"/>
    <cellStyle name="Vírgula 3 4" xfId="858" xr:uid="{00000000-0005-0000-0000-000015000000}"/>
    <cellStyle name="Vírgula 4" xfId="22" xr:uid="{47892008-9B96-45D3-90CC-C2908F56DF25}"/>
    <cellStyle name="Vírgula 4 2" xfId="775" xr:uid="{47892008-9B96-45D3-90CC-C2908F56DF25}"/>
    <cellStyle name="Vírgula 4 2 2" xfId="891" xr:uid="{47892008-9B96-45D3-90CC-C2908F56DF25}"/>
    <cellStyle name="Vírgula 4 3" xfId="868" xr:uid="{47892008-9B96-45D3-90CC-C2908F56DF25}"/>
    <cellStyle name="Vírgula 5" xfId="26" xr:uid="{9B496794-689B-4F33-9E3F-EB96790C5240}"/>
    <cellStyle name="Vírgula 5 2" xfId="871" xr:uid="{9B496794-689B-4F33-9E3F-EB96790C5240}"/>
    <cellStyle name="Vírgula 6" xfId="778" xr:uid="{E15F3CF4-4E95-4E58-B294-B214E23FF35F}"/>
    <cellStyle name="Vírgula 6 2" xfId="894" xr:uid="{E15F3CF4-4E95-4E58-B294-B214E23FF35F}"/>
    <cellStyle name="Vírgula 7" xfId="780" xr:uid="{729D11E3-84C9-4811-812E-A110B938106A}"/>
    <cellStyle name="Vírgula 7 2" xfId="896" xr:uid="{729D11E3-84C9-4811-812E-A110B938106A}"/>
    <cellStyle name="Vírgula 8" xfId="782" xr:uid="{00000000-0005-0000-0000-00003B030000}"/>
    <cellStyle name="Vírgula 9" xfId="851" xr:uid="{4ED8D620-E9AA-4D51-B0DD-9C86B821CC02}"/>
    <cellStyle name="Vírgula 9 2" xfId="856" xr:uid="{17376F26-90A8-4670-AAB7-B733204FAE96}"/>
  </cellStyles>
  <dxfs count="272"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3399"/>
      <rgbColor rgb="00BDDEFF"/>
      <rgbColor rgb="00660066"/>
      <rgbColor rgb="00FF8080"/>
      <rgbColor rgb="000066CC"/>
      <rgbColor rgb="00CCCCFF"/>
      <rgbColor rgb="00000080"/>
      <rgbColor rgb="00FF00FF"/>
      <rgbColor rgb="00FFFF00"/>
      <rgbColor rgb="00B2D5E6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9200"/>
      <color rgb="FFFFFF66"/>
      <color rgb="FF005CA9"/>
      <color rgb="FF54BBAB"/>
      <color rgb="FFB8CCE4"/>
      <color rgb="FF95B3D7"/>
      <color rgb="FFDCE6F1"/>
      <color rgb="FF1F4E7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42333</xdr:colOff>
      <xdr:row>239</xdr:row>
      <xdr:rowOff>74081</xdr:rowOff>
    </xdr:from>
    <xdr:to>
      <xdr:col>11</xdr:col>
      <xdr:colOff>2416298</xdr:colOff>
      <xdr:row>246</xdr:row>
      <xdr:rowOff>83606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5808" y="38774156"/>
          <a:ext cx="2371724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42333</xdr:colOff>
      <xdr:row>239</xdr:row>
      <xdr:rowOff>74081</xdr:rowOff>
    </xdr:from>
    <xdr:to>
      <xdr:col>18</xdr:col>
      <xdr:colOff>542924</xdr:colOff>
      <xdr:row>246</xdr:row>
      <xdr:rowOff>83606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9666" y="38015331"/>
          <a:ext cx="2380191" cy="112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072696/Documents/2019/4T19/3.DFC_DMPL_DV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C"/>
      <sheetName val="DMPL_A"/>
      <sheetName val="DMPL_B"/>
      <sheetName val="DVA"/>
      <sheetName val="dez-19"/>
      <sheetName val="nov-19"/>
      <sheetName val="out-19"/>
      <sheetName val="set-19"/>
      <sheetName val="ago-19"/>
      <sheetName val="jul-19"/>
      <sheetName val="jun-19"/>
      <sheetName val="mai-19"/>
      <sheetName val="abr-19"/>
      <sheetName val="mar-19"/>
      <sheetName val="fev-19"/>
      <sheetName val="jan-19"/>
      <sheetName val="dez-18"/>
      <sheetName val="nov-18"/>
      <sheetName val="out-18"/>
      <sheetName val="set-18"/>
      <sheetName val="ago-18"/>
      <sheetName val="jul-18"/>
      <sheetName val="jun-18"/>
      <sheetName val="mai-18"/>
      <sheetName val="abr-18"/>
      <sheetName val="mar-18"/>
      <sheetName val="fev-18"/>
      <sheetName val="jan-18"/>
      <sheetName val="dez-17"/>
      <sheetName val="nov-17"/>
      <sheetName val="out-17"/>
      <sheetName val="set-17"/>
      <sheetName val="ago-17"/>
      <sheetName val="jul-17"/>
      <sheetName val="jun-17"/>
      <sheetName val="mai-17"/>
      <sheetName val="abr-17"/>
      <sheetName val="mar-17"/>
      <sheetName val="fev-17"/>
      <sheetName val="jan-17"/>
      <sheetName val="Aux"/>
      <sheetName val="3.DFC_DMPL_DVA"/>
    </sheetNames>
    <sheetDataSet>
      <sheetData sheetId="0">
        <row r="2">
          <cell r="E2" t="str">
            <v>Demonstração dos Fluxos de Caixa</v>
          </cell>
        </row>
      </sheetData>
      <sheetData sheetId="1">
        <row r="3">
          <cell r="E3" t="str">
            <v>Demonstração das Mutações do Patrimônio Líquido - Parte A</v>
          </cell>
        </row>
      </sheetData>
      <sheetData sheetId="2"/>
      <sheetData sheetId="3">
        <row r="2">
          <cell r="L2" t="str">
            <v>R$ mil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8">
          <cell r="B38" t="str">
            <v>01</v>
          </cell>
        </row>
        <row r="39">
          <cell r="B39" t="str">
            <v>02</v>
          </cell>
        </row>
        <row r="40">
          <cell r="B40" t="str">
            <v>04</v>
          </cell>
        </row>
        <row r="41">
          <cell r="B41" t="str">
            <v>05</v>
          </cell>
        </row>
        <row r="42">
          <cell r="B42" t="str">
            <v>06</v>
          </cell>
        </row>
        <row r="43">
          <cell r="B43" t="str">
            <v>07</v>
          </cell>
        </row>
        <row r="44">
          <cell r="B44" t="str">
            <v>12</v>
          </cell>
        </row>
        <row r="45">
          <cell r="B45" t="str">
            <v>15</v>
          </cell>
        </row>
        <row r="46">
          <cell r="B46" t="str">
            <v>16</v>
          </cell>
        </row>
        <row r="47">
          <cell r="B47" t="str">
            <v>19</v>
          </cell>
        </row>
        <row r="48">
          <cell r="B48" t="str">
            <v>20</v>
          </cell>
        </row>
        <row r="49">
          <cell r="B49" t="str">
            <v>27</v>
          </cell>
        </row>
        <row r="50">
          <cell r="B50" t="str">
            <v>28</v>
          </cell>
        </row>
        <row r="51">
          <cell r="B51" t="str">
            <v>29</v>
          </cell>
        </row>
        <row r="52">
          <cell r="B52" t="str">
            <v>58</v>
          </cell>
        </row>
        <row r="53">
          <cell r="B53" t="str">
            <v>67</v>
          </cell>
        </row>
        <row r="54">
          <cell r="B54" t="str">
            <v>68</v>
          </cell>
        </row>
        <row r="55">
          <cell r="B55" t="str">
            <v>69</v>
          </cell>
        </row>
        <row r="56">
          <cell r="B56" t="str">
            <v>70</v>
          </cell>
        </row>
        <row r="57">
          <cell r="B57" t="str">
            <v>71</v>
          </cell>
        </row>
        <row r="58">
          <cell r="B58" t="str">
            <v>72</v>
          </cell>
        </row>
        <row r="59">
          <cell r="B59" t="str">
            <v>73</v>
          </cell>
        </row>
        <row r="60">
          <cell r="B60" t="str">
            <v>77</v>
          </cell>
        </row>
        <row r="61">
          <cell r="B61" t="str">
            <v>78</v>
          </cell>
        </row>
        <row r="62">
          <cell r="B62" t="str">
            <v>79</v>
          </cell>
        </row>
        <row r="63">
          <cell r="B63" t="str">
            <v>81</v>
          </cell>
        </row>
        <row r="64">
          <cell r="B64" t="str">
            <v>83</v>
          </cell>
        </row>
        <row r="65">
          <cell r="B65" t="str">
            <v>84</v>
          </cell>
        </row>
        <row r="66">
          <cell r="B66" t="str">
            <v>87</v>
          </cell>
        </row>
        <row r="67">
          <cell r="B67" t="str">
            <v>88</v>
          </cell>
        </row>
        <row r="68">
          <cell r="B68" t="str">
            <v>91</v>
          </cell>
        </row>
        <row r="69">
          <cell r="B69" t="str">
            <v>92</v>
          </cell>
        </row>
      </sheetData>
      <sheetData sheetId="4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G421"/>
  <sheetViews>
    <sheetView topLeftCell="A130" workbookViewId="0">
      <selection activeCell="F144" sqref="F144"/>
    </sheetView>
  </sheetViews>
  <sheetFormatPr defaultRowHeight="12.75"/>
  <cols>
    <col min="1" max="1" width="18.140625" bestFit="1" customWidth="1"/>
    <col min="2" max="2" width="3.85546875" bestFit="1" customWidth="1"/>
    <col min="3" max="3" width="65.85546875" bestFit="1" customWidth="1"/>
    <col min="4" max="4" width="33" customWidth="1"/>
    <col min="5" max="5" width="7.7109375" customWidth="1"/>
    <col min="6" max="6" width="17.28515625" bestFit="1" customWidth="1"/>
    <col min="7" max="7" width="15.140625" bestFit="1" customWidth="1"/>
  </cols>
  <sheetData>
    <row r="1" spans="1:5">
      <c r="A1" s="45" t="s">
        <v>644</v>
      </c>
      <c r="B1" t="s">
        <v>645</v>
      </c>
      <c r="C1" t="s">
        <v>704</v>
      </c>
      <c r="D1" t="s">
        <v>705</v>
      </c>
      <c r="E1" t="s">
        <v>706</v>
      </c>
    </row>
    <row r="2" spans="1:5">
      <c r="A2" s="47">
        <v>0.65390046296296289</v>
      </c>
      <c r="C2" t="s">
        <v>707</v>
      </c>
      <c r="D2" t="s">
        <v>708</v>
      </c>
    </row>
    <row r="3" spans="1:5">
      <c r="A3" s="45" t="s">
        <v>646</v>
      </c>
      <c r="B3" t="s">
        <v>647</v>
      </c>
      <c r="C3" t="s">
        <v>709</v>
      </c>
      <c r="D3" t="s">
        <v>710</v>
      </c>
    </row>
    <row r="4" spans="1:5">
      <c r="A4" s="45" t="s">
        <v>611</v>
      </c>
      <c r="B4" t="s">
        <v>612</v>
      </c>
      <c r="C4" t="s">
        <v>711</v>
      </c>
      <c r="D4" t="s">
        <v>712</v>
      </c>
    </row>
    <row r="5" spans="1:5">
      <c r="A5" s="45" t="s">
        <v>613</v>
      </c>
      <c r="B5" t="s">
        <v>614</v>
      </c>
      <c r="C5" t="s">
        <v>615</v>
      </c>
    </row>
    <row r="6" spans="1:5">
      <c r="A6" s="45" t="s">
        <v>611</v>
      </c>
      <c r="B6" t="s">
        <v>612</v>
      </c>
      <c r="C6" t="s">
        <v>711</v>
      </c>
      <c r="D6" t="s">
        <v>712</v>
      </c>
    </row>
    <row r="7" spans="1:5">
      <c r="A7" s="45"/>
      <c r="D7" s="2"/>
    </row>
    <row r="8" spans="1:5">
      <c r="A8" s="45">
        <v>1</v>
      </c>
      <c r="B8">
        <v>-7</v>
      </c>
      <c r="C8" t="s">
        <v>343</v>
      </c>
      <c r="D8" s="2">
        <v>1641432710.99</v>
      </c>
    </row>
    <row r="9" spans="1:5">
      <c r="A9" s="45" t="s">
        <v>312</v>
      </c>
      <c r="B9">
        <v>-4</v>
      </c>
      <c r="C9" t="s">
        <v>344</v>
      </c>
      <c r="D9" s="2">
        <v>276.11</v>
      </c>
    </row>
    <row r="10" spans="1:5">
      <c r="A10" s="45" t="s">
        <v>345</v>
      </c>
      <c r="B10">
        <v>-2</v>
      </c>
      <c r="C10" t="s">
        <v>346</v>
      </c>
      <c r="D10">
        <v>224.13</v>
      </c>
    </row>
    <row r="11" spans="1:5">
      <c r="A11" s="45" t="s">
        <v>347</v>
      </c>
      <c r="B11">
        <v>0</v>
      </c>
      <c r="C11" t="s">
        <v>348</v>
      </c>
      <c r="D11">
        <v>224.13</v>
      </c>
    </row>
    <row r="12" spans="1:5">
      <c r="A12" s="45" t="s">
        <v>349</v>
      </c>
      <c r="B12">
        <v>-5</v>
      </c>
      <c r="C12" t="s">
        <v>348</v>
      </c>
      <c r="D12">
        <v>224.13</v>
      </c>
    </row>
    <row r="13" spans="1:5">
      <c r="A13" s="45" t="s">
        <v>350</v>
      </c>
      <c r="B13">
        <v>-3</v>
      </c>
      <c r="C13" t="s">
        <v>367</v>
      </c>
      <c r="D13">
        <v>224.13</v>
      </c>
    </row>
    <row r="14" spans="1:5">
      <c r="A14" s="45" t="s">
        <v>351</v>
      </c>
      <c r="B14">
        <v>0</v>
      </c>
      <c r="C14" t="s">
        <v>352</v>
      </c>
      <c r="D14" s="2">
        <v>51.98</v>
      </c>
    </row>
    <row r="15" spans="1:5">
      <c r="A15" s="45" t="s">
        <v>353</v>
      </c>
      <c r="B15">
        <v>-2</v>
      </c>
      <c r="C15" t="s">
        <v>368</v>
      </c>
      <c r="D15" s="2">
        <v>51.98</v>
      </c>
    </row>
    <row r="16" spans="1:5">
      <c r="A16" s="45" t="s">
        <v>354</v>
      </c>
      <c r="B16">
        <v>-8</v>
      </c>
      <c r="C16" t="s">
        <v>368</v>
      </c>
      <c r="D16" s="2">
        <v>51.98</v>
      </c>
    </row>
    <row r="17" spans="1:4">
      <c r="A17" s="45" t="s">
        <v>355</v>
      </c>
      <c r="B17">
        <v>-6</v>
      </c>
      <c r="C17" t="s">
        <v>368</v>
      </c>
      <c r="D17" s="2">
        <v>51.98</v>
      </c>
    </row>
    <row r="18" spans="1:4">
      <c r="A18" s="45" t="s">
        <v>313</v>
      </c>
      <c r="B18">
        <v>-1</v>
      </c>
      <c r="C18" t="s">
        <v>356</v>
      </c>
      <c r="D18" s="2">
        <v>93987063.079999998</v>
      </c>
    </row>
    <row r="19" spans="1:4">
      <c r="A19" s="45" t="s">
        <v>357</v>
      </c>
      <c r="B19">
        <v>0</v>
      </c>
      <c r="C19" t="s">
        <v>358</v>
      </c>
      <c r="D19" s="2">
        <v>93987063.079999998</v>
      </c>
    </row>
    <row r="20" spans="1:4">
      <c r="A20" s="45" t="s">
        <v>359</v>
      </c>
      <c r="B20">
        <v>-3</v>
      </c>
      <c r="C20" t="s">
        <v>360</v>
      </c>
      <c r="D20" s="2">
        <v>93987063.079999998</v>
      </c>
    </row>
    <row r="21" spans="1:4">
      <c r="A21" s="45" t="s">
        <v>369</v>
      </c>
      <c r="B21">
        <v>-8</v>
      </c>
      <c r="C21" t="s">
        <v>370</v>
      </c>
      <c r="D21" s="2">
        <v>93987063.079999998</v>
      </c>
    </row>
    <row r="22" spans="1:4">
      <c r="A22" s="45" t="s">
        <v>371</v>
      </c>
      <c r="B22">
        <v>-9</v>
      </c>
      <c r="C22" t="s">
        <v>372</v>
      </c>
      <c r="D22" s="2">
        <v>93987063.079999998</v>
      </c>
    </row>
    <row r="23" spans="1:4">
      <c r="A23" s="45" t="s">
        <v>362</v>
      </c>
      <c r="B23">
        <v>-9</v>
      </c>
      <c r="C23" t="s">
        <v>363</v>
      </c>
      <c r="D23" s="2">
        <v>1354076882.9100001</v>
      </c>
    </row>
    <row r="24" spans="1:4">
      <c r="A24" s="45" t="s">
        <v>364</v>
      </c>
      <c r="B24">
        <v>-7</v>
      </c>
      <c r="C24" t="s">
        <v>365</v>
      </c>
      <c r="D24" s="2">
        <v>1354076882.9100001</v>
      </c>
    </row>
    <row r="25" spans="1:4">
      <c r="A25" s="45" t="s">
        <v>315</v>
      </c>
      <c r="B25">
        <v>0</v>
      </c>
      <c r="C25" t="s">
        <v>0</v>
      </c>
      <c r="D25" s="2">
        <v>293016857.47000003</v>
      </c>
    </row>
    <row r="26" spans="1:4">
      <c r="A26" s="45" t="s">
        <v>1</v>
      </c>
      <c r="B26">
        <v>-7</v>
      </c>
      <c r="C26" t="s">
        <v>2</v>
      </c>
      <c r="D26" s="2">
        <v>293016857.47000003</v>
      </c>
    </row>
    <row r="27" spans="1:4">
      <c r="A27" s="45" t="s">
        <v>3</v>
      </c>
      <c r="B27">
        <v>-5</v>
      </c>
      <c r="C27" t="s">
        <v>373</v>
      </c>
      <c r="D27" s="2">
        <v>293016857.47000003</v>
      </c>
    </row>
    <row r="28" spans="1:4">
      <c r="A28" s="45" t="s">
        <v>374</v>
      </c>
      <c r="B28">
        <v>-3</v>
      </c>
      <c r="C28" t="s">
        <v>375</v>
      </c>
      <c r="D28" s="2">
        <v>313424219.36000001</v>
      </c>
    </row>
    <row r="29" spans="1:4">
      <c r="A29" s="45" t="s">
        <v>376</v>
      </c>
      <c r="B29">
        <v>-6</v>
      </c>
      <c r="C29" t="s">
        <v>377</v>
      </c>
      <c r="D29" s="2">
        <v>313424219.36000001</v>
      </c>
    </row>
    <row r="30" spans="1:4">
      <c r="A30" s="45" t="s">
        <v>378</v>
      </c>
      <c r="B30">
        <v>-4</v>
      </c>
      <c r="C30" t="s">
        <v>379</v>
      </c>
      <c r="D30" s="2">
        <v>313424219.36000001</v>
      </c>
    </row>
    <row r="31" spans="1:4">
      <c r="A31" s="45" t="s">
        <v>314</v>
      </c>
      <c r="B31">
        <v>-4</v>
      </c>
      <c r="C31" t="s">
        <v>4</v>
      </c>
      <c r="D31" s="2">
        <v>747635806.08000004</v>
      </c>
    </row>
    <row r="32" spans="1:4">
      <c r="A32" s="45" t="s">
        <v>5</v>
      </c>
      <c r="B32">
        <v>0</v>
      </c>
      <c r="C32" t="s">
        <v>6</v>
      </c>
      <c r="D32" s="2">
        <v>747635806.08000004</v>
      </c>
    </row>
    <row r="33" spans="1:4">
      <c r="A33" s="45" t="s">
        <v>7</v>
      </c>
      <c r="B33">
        <v>-7</v>
      </c>
      <c r="C33" t="s">
        <v>380</v>
      </c>
      <c r="D33" s="2">
        <v>747635806.08000004</v>
      </c>
    </row>
    <row r="34" spans="1:4">
      <c r="A34" s="45" t="s">
        <v>12</v>
      </c>
      <c r="B34">
        <v>-5</v>
      </c>
      <c r="C34" t="s">
        <v>13</v>
      </c>
      <c r="D34" s="2">
        <v>193368488.88999999</v>
      </c>
    </row>
    <row r="35" spans="1:4">
      <c r="A35" s="45" t="s">
        <v>316</v>
      </c>
      <c r="B35">
        <v>0</v>
      </c>
      <c r="C35" t="s">
        <v>14</v>
      </c>
      <c r="D35" s="2">
        <v>193288193.13999999</v>
      </c>
    </row>
    <row r="36" spans="1:4">
      <c r="A36" s="45" t="s">
        <v>15</v>
      </c>
      <c r="B36">
        <v>-1</v>
      </c>
      <c r="C36" t="s">
        <v>16</v>
      </c>
      <c r="D36" s="2">
        <v>193288193.13999999</v>
      </c>
    </row>
    <row r="37" spans="1:4">
      <c r="A37" s="45" t="s">
        <v>17</v>
      </c>
      <c r="B37">
        <v>-3</v>
      </c>
      <c r="C37" t="s">
        <v>381</v>
      </c>
      <c r="D37" s="2">
        <v>193288193.13999999</v>
      </c>
    </row>
    <row r="38" spans="1:4">
      <c r="A38" s="45" t="s">
        <v>18</v>
      </c>
      <c r="B38">
        <v>-1</v>
      </c>
      <c r="C38" t="s">
        <v>382</v>
      </c>
      <c r="D38" s="2">
        <v>59850844.119999997</v>
      </c>
    </row>
    <row r="39" spans="1:4">
      <c r="A39" s="45" t="s">
        <v>19</v>
      </c>
      <c r="B39">
        <v>0</v>
      </c>
      <c r="C39" t="s">
        <v>383</v>
      </c>
      <c r="D39" s="2">
        <v>133437349.02</v>
      </c>
    </row>
    <row r="40" spans="1:4">
      <c r="A40" s="45" t="s">
        <v>317</v>
      </c>
      <c r="B40">
        <v>0</v>
      </c>
      <c r="C40" t="s">
        <v>20</v>
      </c>
      <c r="D40" s="2">
        <v>80295.75</v>
      </c>
    </row>
    <row r="41" spans="1:4">
      <c r="A41" s="45" t="s">
        <v>21</v>
      </c>
      <c r="B41">
        <v>0</v>
      </c>
      <c r="C41" t="s">
        <v>22</v>
      </c>
      <c r="D41" s="2">
        <v>38130.57</v>
      </c>
    </row>
    <row r="42" spans="1:4">
      <c r="A42" s="45" t="s">
        <v>23</v>
      </c>
      <c r="B42">
        <v>-4</v>
      </c>
      <c r="C42" t="s">
        <v>384</v>
      </c>
      <c r="D42" s="2">
        <v>38130.57</v>
      </c>
    </row>
    <row r="43" spans="1:4">
      <c r="A43" s="45" t="s">
        <v>24</v>
      </c>
      <c r="B43">
        <v>-2</v>
      </c>
      <c r="C43" t="s">
        <v>385</v>
      </c>
      <c r="D43" s="2">
        <v>28037.18</v>
      </c>
    </row>
    <row r="44" spans="1:4">
      <c r="A44" s="45" t="s">
        <v>25</v>
      </c>
      <c r="B44">
        <v>0</v>
      </c>
      <c r="C44" t="s">
        <v>386</v>
      </c>
      <c r="D44" s="2">
        <v>10093.39</v>
      </c>
    </row>
    <row r="45" spans="1:4">
      <c r="A45" s="45" t="s">
        <v>299</v>
      </c>
      <c r="B45">
        <v>-2</v>
      </c>
      <c r="C45" t="s">
        <v>300</v>
      </c>
      <c r="D45" s="2">
        <v>42165.18</v>
      </c>
    </row>
    <row r="46" spans="1:4">
      <c r="A46" s="45" t="s">
        <v>301</v>
      </c>
      <c r="B46">
        <v>-7</v>
      </c>
      <c r="C46" t="s">
        <v>300</v>
      </c>
      <c r="D46" s="2">
        <v>42165.18</v>
      </c>
    </row>
    <row r="47" spans="1:4">
      <c r="A47" s="45" t="s">
        <v>302</v>
      </c>
      <c r="B47">
        <v>-4</v>
      </c>
      <c r="C47" t="s">
        <v>395</v>
      </c>
      <c r="D47" s="2">
        <v>42165.18</v>
      </c>
    </row>
    <row r="48" spans="1:4">
      <c r="A48" s="45">
        <v>2</v>
      </c>
      <c r="B48">
        <v>-3</v>
      </c>
      <c r="C48" t="s">
        <v>616</v>
      </c>
      <c r="D48" s="2">
        <v>4542095578.6999998</v>
      </c>
    </row>
    <row r="49" spans="1:4">
      <c r="A49" s="45" t="s">
        <v>318</v>
      </c>
      <c r="B49">
        <v>0</v>
      </c>
      <c r="C49" t="s">
        <v>28</v>
      </c>
      <c r="D49" s="2">
        <v>4542095503.6999998</v>
      </c>
    </row>
    <row r="50" spans="1:4">
      <c r="A50" s="45" t="s">
        <v>29</v>
      </c>
      <c r="B50">
        <v>-7</v>
      </c>
      <c r="C50" t="s">
        <v>30</v>
      </c>
      <c r="D50" s="2">
        <v>4542095503.6999998</v>
      </c>
    </row>
    <row r="51" spans="1:4">
      <c r="A51" s="45" t="s">
        <v>31</v>
      </c>
      <c r="B51">
        <v>0</v>
      </c>
      <c r="C51" t="s">
        <v>32</v>
      </c>
      <c r="D51" s="2">
        <v>4542095503.6999998</v>
      </c>
    </row>
    <row r="52" spans="1:4">
      <c r="A52" s="47" t="s">
        <v>265</v>
      </c>
      <c r="B52">
        <v>-2</v>
      </c>
      <c r="C52" t="s">
        <v>396</v>
      </c>
      <c r="D52" s="2">
        <v>1469201224.8</v>
      </c>
    </row>
    <row r="53" spans="1:4">
      <c r="A53" s="45" t="s">
        <v>266</v>
      </c>
      <c r="B53">
        <v>0</v>
      </c>
      <c r="C53" t="s">
        <v>587</v>
      </c>
      <c r="D53" s="2">
        <v>1470153863.99</v>
      </c>
    </row>
    <row r="54" spans="1:4">
      <c r="A54" s="45" t="s">
        <v>648</v>
      </c>
      <c r="B54">
        <v>-9</v>
      </c>
      <c r="C54" t="s">
        <v>649</v>
      </c>
      <c r="D54" s="2">
        <v>-952639.19</v>
      </c>
    </row>
    <row r="55" spans="1:4">
      <c r="A55" s="45" t="s">
        <v>267</v>
      </c>
      <c r="B55">
        <v>-9</v>
      </c>
      <c r="C55" t="s">
        <v>397</v>
      </c>
      <c r="D55" s="2">
        <v>176358000</v>
      </c>
    </row>
    <row r="56" spans="1:4">
      <c r="A56" s="45" t="s">
        <v>268</v>
      </c>
      <c r="B56">
        <v>-7</v>
      </c>
      <c r="C56" t="s">
        <v>398</v>
      </c>
      <c r="D56" s="2">
        <v>176358000</v>
      </c>
    </row>
    <row r="57" spans="1:4">
      <c r="A57" s="45" t="s">
        <v>269</v>
      </c>
      <c r="B57">
        <v>-1</v>
      </c>
      <c r="C57" t="s">
        <v>399</v>
      </c>
      <c r="D57" s="2">
        <v>35837622.100000001</v>
      </c>
    </row>
    <row r="58" spans="1:4">
      <c r="A58" s="45" t="s">
        <v>270</v>
      </c>
      <c r="B58">
        <v>0</v>
      </c>
      <c r="C58" t="s">
        <v>400</v>
      </c>
      <c r="D58" s="2">
        <v>162276000</v>
      </c>
    </row>
    <row r="59" spans="1:4">
      <c r="A59" s="45" t="s">
        <v>271</v>
      </c>
      <c r="B59">
        <v>-8</v>
      </c>
      <c r="C59" t="s">
        <v>401</v>
      </c>
      <c r="D59" s="2">
        <v>-126438377.90000001</v>
      </c>
    </row>
    <row r="60" spans="1:4">
      <c r="A60" s="45" t="s">
        <v>272</v>
      </c>
      <c r="B60">
        <v>-8</v>
      </c>
      <c r="C60" t="s">
        <v>273</v>
      </c>
      <c r="D60" s="2">
        <v>2638564418.52</v>
      </c>
    </row>
    <row r="61" spans="1:4">
      <c r="A61" s="45" t="s">
        <v>274</v>
      </c>
      <c r="B61">
        <v>-6</v>
      </c>
      <c r="C61" t="s">
        <v>588</v>
      </c>
      <c r="D61" s="2">
        <v>2437270845.73</v>
      </c>
    </row>
    <row r="62" spans="1:4">
      <c r="A62" s="45" t="s">
        <v>275</v>
      </c>
      <c r="B62">
        <v>-4</v>
      </c>
      <c r="C62" t="s">
        <v>402</v>
      </c>
      <c r="D62" s="2">
        <v>14930652.029999999</v>
      </c>
    </row>
    <row r="63" spans="1:4">
      <c r="A63" s="45" t="s">
        <v>276</v>
      </c>
      <c r="B63">
        <v>-2</v>
      </c>
      <c r="C63" t="s">
        <v>403</v>
      </c>
      <c r="D63" s="2">
        <v>6880514.5099999998</v>
      </c>
    </row>
    <row r="64" spans="1:4">
      <c r="A64" s="45" t="s">
        <v>404</v>
      </c>
      <c r="B64">
        <v>0</v>
      </c>
      <c r="C64" t="s">
        <v>405</v>
      </c>
      <c r="D64" s="2">
        <v>37063734.409999996</v>
      </c>
    </row>
    <row r="65" spans="1:7">
      <c r="A65" s="45" t="s">
        <v>277</v>
      </c>
      <c r="B65">
        <v>0</v>
      </c>
      <c r="C65" t="s">
        <v>406</v>
      </c>
      <c r="D65" s="2">
        <v>1840770.2</v>
      </c>
      <c r="F65" s="48"/>
    </row>
    <row r="66" spans="1:7">
      <c r="A66" s="45" t="s">
        <v>278</v>
      </c>
      <c r="B66">
        <v>-9</v>
      </c>
      <c r="C66" t="s">
        <v>407</v>
      </c>
      <c r="D66" s="2">
        <v>2.5</v>
      </c>
      <c r="F66" s="2"/>
    </row>
    <row r="67" spans="1:7">
      <c r="A67" s="45" t="s">
        <v>279</v>
      </c>
      <c r="B67">
        <v>-7</v>
      </c>
      <c r="C67" t="s">
        <v>408</v>
      </c>
      <c r="D67" s="2">
        <v>32708898.859999999</v>
      </c>
      <c r="F67" s="48"/>
    </row>
    <row r="68" spans="1:7">
      <c r="A68" s="45" t="s">
        <v>280</v>
      </c>
      <c r="B68">
        <v>-5</v>
      </c>
      <c r="C68" t="s">
        <v>409</v>
      </c>
      <c r="D68" s="2">
        <v>18994.2</v>
      </c>
    </row>
    <row r="69" spans="1:7">
      <c r="A69" s="45" t="s">
        <v>281</v>
      </c>
      <c r="B69">
        <v>-1</v>
      </c>
      <c r="C69" t="s">
        <v>410</v>
      </c>
      <c r="D69" s="2">
        <v>61471779.280000001</v>
      </c>
    </row>
    <row r="70" spans="1:7">
      <c r="A70" s="45" t="s">
        <v>411</v>
      </c>
      <c r="B70">
        <v>0</v>
      </c>
      <c r="C70" t="s">
        <v>617</v>
      </c>
      <c r="D70" s="2">
        <v>1010953.34</v>
      </c>
    </row>
    <row r="71" spans="1:7">
      <c r="A71" s="45" t="s">
        <v>717</v>
      </c>
      <c r="B71">
        <v>-8</v>
      </c>
      <c r="C71" t="s">
        <v>718</v>
      </c>
      <c r="D71" s="2">
        <v>20900845.739999998</v>
      </c>
    </row>
    <row r="72" spans="1:7">
      <c r="A72" s="45" t="s">
        <v>618</v>
      </c>
      <c r="B72">
        <v>-6</v>
      </c>
      <c r="C72" t="s">
        <v>619</v>
      </c>
      <c r="D72" s="2">
        <v>24466427.719999999</v>
      </c>
    </row>
    <row r="73" spans="1:7">
      <c r="A73" s="45" t="s">
        <v>282</v>
      </c>
      <c r="B73">
        <v>-4</v>
      </c>
      <c r="C73" t="s">
        <v>413</v>
      </c>
      <c r="D73" s="2">
        <v>79314858.280000001</v>
      </c>
    </row>
    <row r="74" spans="1:7">
      <c r="A74" s="45" t="s">
        <v>283</v>
      </c>
      <c r="B74">
        <v>-2</v>
      </c>
      <c r="C74" t="s">
        <v>414</v>
      </c>
      <c r="D74" s="2">
        <v>79281286</v>
      </c>
    </row>
    <row r="75" spans="1:7">
      <c r="A75" s="45" t="s">
        <v>719</v>
      </c>
      <c r="B75">
        <v>0</v>
      </c>
      <c r="C75" t="s">
        <v>720</v>
      </c>
      <c r="D75" s="2">
        <v>33572.28</v>
      </c>
    </row>
    <row r="76" spans="1:7">
      <c r="A76" s="45" t="s">
        <v>284</v>
      </c>
      <c r="B76">
        <v>-7</v>
      </c>
      <c r="C76" t="s">
        <v>415</v>
      </c>
      <c r="D76" s="2">
        <v>142819380</v>
      </c>
    </row>
    <row r="77" spans="1:7">
      <c r="A77" s="45" t="s">
        <v>285</v>
      </c>
      <c r="B77">
        <v>-5</v>
      </c>
      <c r="C77" t="s">
        <v>416</v>
      </c>
      <c r="D77" s="2">
        <v>190425840</v>
      </c>
      <c r="G77" s="48"/>
    </row>
    <row r="78" spans="1:7">
      <c r="A78" s="45" t="s">
        <v>286</v>
      </c>
      <c r="B78">
        <v>-3</v>
      </c>
      <c r="C78" t="s">
        <v>417</v>
      </c>
      <c r="D78" s="2">
        <v>-47606460</v>
      </c>
      <c r="G78" s="48"/>
    </row>
    <row r="79" spans="1:7">
      <c r="A79" s="45" t="s">
        <v>319</v>
      </c>
      <c r="B79">
        <v>-8</v>
      </c>
      <c r="C79" t="s">
        <v>33</v>
      </c>
      <c r="D79" s="2">
        <v>75</v>
      </c>
      <c r="G79" s="2"/>
    </row>
    <row r="80" spans="1:7">
      <c r="A80" s="45" t="s">
        <v>34</v>
      </c>
      <c r="B80">
        <v>0</v>
      </c>
      <c r="C80" t="s">
        <v>35</v>
      </c>
      <c r="D80" s="2">
        <v>75</v>
      </c>
    </row>
    <row r="81" spans="1:4">
      <c r="A81" s="45" t="s">
        <v>418</v>
      </c>
      <c r="B81">
        <v>-8</v>
      </c>
      <c r="C81" t="s">
        <v>419</v>
      </c>
      <c r="D81" s="2">
        <v>1500</v>
      </c>
    </row>
    <row r="82" spans="1:4">
      <c r="A82" s="45" t="s">
        <v>420</v>
      </c>
      <c r="B82">
        <v>0</v>
      </c>
      <c r="C82" t="s">
        <v>421</v>
      </c>
      <c r="D82" s="2">
        <v>1500</v>
      </c>
    </row>
    <row r="83" spans="1:4">
      <c r="A83" s="45" t="s">
        <v>422</v>
      </c>
      <c r="B83">
        <v>-9</v>
      </c>
      <c r="C83" t="s">
        <v>421</v>
      </c>
      <c r="D83" s="2">
        <v>1500</v>
      </c>
    </row>
    <row r="84" spans="1:4">
      <c r="A84" s="45" t="s">
        <v>36</v>
      </c>
      <c r="B84">
        <v>-4</v>
      </c>
      <c r="C84" t="s">
        <v>37</v>
      </c>
      <c r="D84" s="2">
        <v>-1425</v>
      </c>
    </row>
    <row r="85" spans="1:4">
      <c r="A85" s="45" t="s">
        <v>38</v>
      </c>
      <c r="B85">
        <v>0</v>
      </c>
      <c r="C85" t="s">
        <v>423</v>
      </c>
      <c r="D85" s="2">
        <v>-1425</v>
      </c>
    </row>
    <row r="86" spans="1:4">
      <c r="A86" s="45" t="s">
        <v>39</v>
      </c>
      <c r="B86">
        <v>-4</v>
      </c>
      <c r="C86" t="s">
        <v>424</v>
      </c>
      <c r="D86" s="2">
        <v>-1425</v>
      </c>
    </row>
    <row r="87" spans="1:4">
      <c r="A87" s="45">
        <v>3</v>
      </c>
      <c r="B87">
        <v>0</v>
      </c>
      <c r="C87" t="s">
        <v>620</v>
      </c>
      <c r="D87" s="2">
        <v>74647059.890000001</v>
      </c>
    </row>
    <row r="88" spans="1:4">
      <c r="A88" s="45" t="s">
        <v>621</v>
      </c>
      <c r="B88">
        <v>0</v>
      </c>
      <c r="C88" t="s">
        <v>620</v>
      </c>
      <c r="D88" s="2">
        <v>74647059.890000001</v>
      </c>
    </row>
    <row r="89" spans="1:4">
      <c r="A89" s="45" t="s">
        <v>622</v>
      </c>
      <c r="B89">
        <v>-3</v>
      </c>
      <c r="C89" t="s">
        <v>623</v>
      </c>
      <c r="D89" s="2">
        <v>74647059.890000001</v>
      </c>
    </row>
    <row r="90" spans="1:4">
      <c r="A90" s="47" t="s">
        <v>624</v>
      </c>
      <c r="B90">
        <v>-7</v>
      </c>
      <c r="C90" t="s">
        <v>625</v>
      </c>
      <c r="D90" s="2">
        <v>74647059.890000001</v>
      </c>
    </row>
    <row r="91" spans="1:4">
      <c r="A91" s="45" t="s">
        <v>626</v>
      </c>
      <c r="B91">
        <v>-3</v>
      </c>
      <c r="C91" t="s">
        <v>625</v>
      </c>
      <c r="D91" s="2">
        <v>74647059.890000001</v>
      </c>
    </row>
    <row r="92" spans="1:4">
      <c r="A92" s="45" t="s">
        <v>627</v>
      </c>
      <c r="B92">
        <v>-8</v>
      </c>
      <c r="C92" t="s">
        <v>628</v>
      </c>
      <c r="D92" s="2">
        <v>35006416.810000002</v>
      </c>
    </row>
    <row r="93" spans="1:4">
      <c r="A93" s="45" t="s">
        <v>629</v>
      </c>
      <c r="B93">
        <v>-6</v>
      </c>
      <c r="C93" t="s">
        <v>630</v>
      </c>
      <c r="D93" s="2">
        <v>39640643.079999998</v>
      </c>
    </row>
    <row r="94" spans="1:4">
      <c r="A94" s="45">
        <v>8</v>
      </c>
      <c r="B94">
        <v>-1</v>
      </c>
      <c r="C94" t="s">
        <v>40</v>
      </c>
      <c r="D94" s="2">
        <v>246432966.33000001</v>
      </c>
    </row>
    <row r="95" spans="1:4">
      <c r="A95" s="45" t="s">
        <v>41</v>
      </c>
      <c r="B95">
        <v>-9</v>
      </c>
      <c r="C95" t="s">
        <v>42</v>
      </c>
      <c r="D95" s="2">
        <v>208354145.44999999</v>
      </c>
    </row>
    <row r="96" spans="1:4">
      <c r="A96" s="45" t="s">
        <v>331</v>
      </c>
      <c r="B96">
        <v>-8</v>
      </c>
      <c r="C96" t="s">
        <v>43</v>
      </c>
      <c r="D96" s="2">
        <v>179937188.61000001</v>
      </c>
    </row>
    <row r="97" spans="1:4">
      <c r="A97" s="45" t="s">
        <v>44</v>
      </c>
      <c r="B97">
        <v>-5</v>
      </c>
      <c r="C97" t="s">
        <v>45</v>
      </c>
      <c r="D97" s="2">
        <v>179937188.61000001</v>
      </c>
    </row>
    <row r="98" spans="1:4">
      <c r="A98" s="45" t="s">
        <v>46</v>
      </c>
      <c r="B98">
        <v>0</v>
      </c>
      <c r="C98" t="s">
        <v>47</v>
      </c>
      <c r="D98" s="2">
        <v>179937188.61000001</v>
      </c>
    </row>
    <row r="99" spans="1:4">
      <c r="A99" s="45" t="s">
        <v>48</v>
      </c>
      <c r="B99">
        <v>-5</v>
      </c>
      <c r="C99" t="s">
        <v>425</v>
      </c>
      <c r="D99" s="2">
        <v>154639990.65000001</v>
      </c>
    </row>
    <row r="100" spans="1:4">
      <c r="A100" s="45" t="s">
        <v>49</v>
      </c>
      <c r="B100">
        <v>-3</v>
      </c>
      <c r="C100" t="s">
        <v>426</v>
      </c>
      <c r="D100" s="2">
        <v>22132358.16</v>
      </c>
    </row>
    <row r="101" spans="1:4">
      <c r="A101" s="45" t="s">
        <v>50</v>
      </c>
      <c r="B101">
        <v>-2</v>
      </c>
      <c r="C101" t="s">
        <v>427</v>
      </c>
      <c r="D101" s="2">
        <v>3164839.8</v>
      </c>
    </row>
    <row r="102" spans="1:4">
      <c r="A102" s="45" t="s">
        <v>51</v>
      </c>
      <c r="B102">
        <v>-6</v>
      </c>
      <c r="C102" t="s">
        <v>52</v>
      </c>
      <c r="D102" s="2">
        <v>10351422.710000001</v>
      </c>
    </row>
    <row r="103" spans="1:4">
      <c r="A103" s="45" t="s">
        <v>53</v>
      </c>
      <c r="B103">
        <v>0</v>
      </c>
      <c r="C103" t="s">
        <v>54</v>
      </c>
      <c r="D103" s="2">
        <v>14807.52</v>
      </c>
    </row>
    <row r="104" spans="1:4">
      <c r="A104" s="45" t="s">
        <v>55</v>
      </c>
      <c r="B104">
        <v>-1</v>
      </c>
      <c r="C104" t="s">
        <v>428</v>
      </c>
      <c r="D104" s="2">
        <v>14807.52</v>
      </c>
    </row>
    <row r="105" spans="1:4">
      <c r="A105" s="45" t="s">
        <v>56</v>
      </c>
      <c r="B105">
        <v>0</v>
      </c>
      <c r="C105" t="s">
        <v>429</v>
      </c>
      <c r="D105" s="2">
        <v>14807.52</v>
      </c>
    </row>
    <row r="106" spans="1:4">
      <c r="A106" s="45" t="s">
        <v>57</v>
      </c>
      <c r="B106">
        <v>-3</v>
      </c>
      <c r="C106" t="s">
        <v>58</v>
      </c>
      <c r="D106" s="2">
        <v>203163.67</v>
      </c>
    </row>
    <row r="107" spans="1:4">
      <c r="A107" s="45" t="s">
        <v>59</v>
      </c>
      <c r="B107">
        <v>-5</v>
      </c>
      <c r="C107" t="s">
        <v>430</v>
      </c>
      <c r="D107" s="2">
        <v>203163.67</v>
      </c>
    </row>
    <row r="108" spans="1:4">
      <c r="A108" s="45" t="s">
        <v>60</v>
      </c>
      <c r="B108">
        <v>-3</v>
      </c>
      <c r="C108" t="s">
        <v>430</v>
      </c>
      <c r="D108" s="2">
        <v>203163.67</v>
      </c>
    </row>
    <row r="109" spans="1:4">
      <c r="A109" s="45" t="s">
        <v>61</v>
      </c>
      <c r="B109">
        <v>-6</v>
      </c>
      <c r="C109" t="s">
        <v>62</v>
      </c>
      <c r="D109" s="2">
        <v>2353974.4900000002</v>
      </c>
    </row>
    <row r="110" spans="1:4">
      <c r="A110" s="45" t="s">
        <v>63</v>
      </c>
      <c r="B110">
        <v>-3</v>
      </c>
      <c r="C110" t="s">
        <v>431</v>
      </c>
      <c r="D110" s="2">
        <v>2353974.4900000002</v>
      </c>
    </row>
    <row r="111" spans="1:4">
      <c r="A111" s="45" t="s">
        <v>64</v>
      </c>
      <c r="B111">
        <v>-1</v>
      </c>
      <c r="C111" t="s">
        <v>631</v>
      </c>
      <c r="D111" s="2">
        <v>1688457.37</v>
      </c>
    </row>
    <row r="112" spans="1:4">
      <c r="A112" s="45" t="s">
        <v>65</v>
      </c>
      <c r="B112">
        <v>0</v>
      </c>
      <c r="C112" t="s">
        <v>432</v>
      </c>
      <c r="D112" s="2">
        <v>114779.71</v>
      </c>
    </row>
    <row r="113" spans="1:4">
      <c r="A113" s="45" t="s">
        <v>66</v>
      </c>
      <c r="B113">
        <v>-8</v>
      </c>
      <c r="C113" t="s">
        <v>433</v>
      </c>
      <c r="D113" s="2">
        <v>313339.5</v>
      </c>
    </row>
    <row r="114" spans="1:4">
      <c r="A114" s="45" t="s">
        <v>67</v>
      </c>
      <c r="B114">
        <v>-4</v>
      </c>
      <c r="C114" t="s">
        <v>434</v>
      </c>
      <c r="D114" s="2">
        <v>143226.23000000001</v>
      </c>
    </row>
    <row r="115" spans="1:4">
      <c r="A115" s="45" t="s">
        <v>68</v>
      </c>
      <c r="B115">
        <v>0</v>
      </c>
      <c r="C115" t="s">
        <v>435</v>
      </c>
      <c r="D115" s="2">
        <v>34639.360000000001</v>
      </c>
    </row>
    <row r="116" spans="1:4">
      <c r="A116" s="45" t="s">
        <v>69</v>
      </c>
      <c r="B116">
        <v>-3</v>
      </c>
      <c r="C116" t="s">
        <v>444</v>
      </c>
      <c r="D116" s="2">
        <v>30791.21</v>
      </c>
    </row>
    <row r="117" spans="1:4">
      <c r="A117" s="45" t="s">
        <v>70</v>
      </c>
      <c r="B117">
        <v>-1</v>
      </c>
      <c r="C117" t="s">
        <v>445</v>
      </c>
      <c r="D117" s="2">
        <v>28741.11</v>
      </c>
    </row>
    <row r="118" spans="1:4">
      <c r="A118" s="45" t="s">
        <v>72</v>
      </c>
      <c r="B118">
        <v>-8</v>
      </c>
      <c r="C118" t="s">
        <v>73</v>
      </c>
      <c r="D118" s="2">
        <v>71545.98</v>
      </c>
    </row>
    <row r="119" spans="1:4">
      <c r="A119" s="45" t="s">
        <v>74</v>
      </c>
      <c r="B119">
        <v>0</v>
      </c>
      <c r="C119" t="s">
        <v>75</v>
      </c>
      <c r="D119" s="2">
        <v>71545.98</v>
      </c>
    </row>
    <row r="120" spans="1:4">
      <c r="A120" s="45" t="s">
        <v>76</v>
      </c>
      <c r="B120">
        <v>-8</v>
      </c>
      <c r="C120" t="s">
        <v>447</v>
      </c>
      <c r="D120" s="2">
        <v>71545.98</v>
      </c>
    </row>
    <row r="121" spans="1:4">
      <c r="A121" s="45" t="s">
        <v>77</v>
      </c>
      <c r="B121">
        <v>-5</v>
      </c>
      <c r="C121" t="s">
        <v>78</v>
      </c>
      <c r="D121" s="2">
        <v>239017.62</v>
      </c>
    </row>
    <row r="122" spans="1:4">
      <c r="A122" s="45" t="s">
        <v>79</v>
      </c>
      <c r="B122">
        <v>-3</v>
      </c>
      <c r="C122" t="s">
        <v>448</v>
      </c>
      <c r="D122" s="2">
        <v>239017.62</v>
      </c>
    </row>
    <row r="123" spans="1:4">
      <c r="A123" s="45" t="s">
        <v>80</v>
      </c>
      <c r="B123">
        <v>-1</v>
      </c>
      <c r="C123" t="s">
        <v>449</v>
      </c>
      <c r="D123" s="2">
        <v>24681.7</v>
      </c>
    </row>
    <row r="124" spans="1:4">
      <c r="A124" s="45" t="s">
        <v>81</v>
      </c>
      <c r="B124">
        <v>-8</v>
      </c>
      <c r="C124" t="s">
        <v>450</v>
      </c>
      <c r="D124" s="2">
        <v>214442.23999999999</v>
      </c>
    </row>
    <row r="125" spans="1:4">
      <c r="A125" s="45" t="s">
        <v>451</v>
      </c>
      <c r="B125">
        <v>-6</v>
      </c>
      <c r="C125" t="s">
        <v>452</v>
      </c>
      <c r="D125" s="2">
        <v>-106.32</v>
      </c>
    </row>
    <row r="126" spans="1:4">
      <c r="A126" s="45" t="s">
        <v>82</v>
      </c>
      <c r="B126">
        <v>-7</v>
      </c>
      <c r="C126" t="s">
        <v>83</v>
      </c>
      <c r="D126" s="2">
        <v>1658422.32</v>
      </c>
    </row>
    <row r="127" spans="1:4">
      <c r="A127" s="45" t="s">
        <v>84</v>
      </c>
      <c r="B127">
        <v>-5</v>
      </c>
      <c r="C127" t="s">
        <v>453</v>
      </c>
      <c r="D127" s="2">
        <v>302860.93</v>
      </c>
    </row>
    <row r="128" spans="1:4">
      <c r="A128" s="47" t="s">
        <v>85</v>
      </c>
      <c r="B128">
        <v>-3</v>
      </c>
      <c r="C128" t="s">
        <v>454</v>
      </c>
      <c r="D128" s="2">
        <v>286736.36</v>
      </c>
    </row>
    <row r="129" spans="1:4">
      <c r="A129" s="45" t="s">
        <v>86</v>
      </c>
      <c r="B129">
        <v>-1</v>
      </c>
      <c r="C129" t="s">
        <v>455</v>
      </c>
      <c r="D129" s="2">
        <v>16124.57</v>
      </c>
    </row>
    <row r="130" spans="1:4">
      <c r="A130" s="45" t="s">
        <v>87</v>
      </c>
      <c r="B130">
        <v>-7</v>
      </c>
      <c r="C130" t="s">
        <v>456</v>
      </c>
      <c r="D130" s="2">
        <v>931482.37</v>
      </c>
    </row>
    <row r="131" spans="1:4">
      <c r="A131" s="45" t="s">
        <v>88</v>
      </c>
      <c r="B131">
        <v>-5</v>
      </c>
      <c r="C131" t="s">
        <v>457</v>
      </c>
      <c r="D131" s="2">
        <v>931482.37</v>
      </c>
    </row>
    <row r="132" spans="1:4">
      <c r="A132" s="45" t="s">
        <v>89</v>
      </c>
      <c r="B132">
        <v>-2</v>
      </c>
      <c r="C132" t="s">
        <v>458</v>
      </c>
      <c r="D132" s="2">
        <v>329456.34999999998</v>
      </c>
    </row>
    <row r="133" spans="1:4">
      <c r="A133" s="45" t="s">
        <v>632</v>
      </c>
      <c r="B133">
        <v>0</v>
      </c>
      <c r="C133" t="s">
        <v>633</v>
      </c>
      <c r="D133" s="2">
        <v>311269.01</v>
      </c>
    </row>
    <row r="134" spans="1:4">
      <c r="A134" s="45" t="s">
        <v>90</v>
      </c>
      <c r="B134">
        <v>-9</v>
      </c>
      <c r="C134" t="s">
        <v>459</v>
      </c>
      <c r="D134" s="2">
        <v>18187.34</v>
      </c>
    </row>
    <row r="135" spans="1:4">
      <c r="A135" s="45" t="s">
        <v>91</v>
      </c>
      <c r="B135">
        <v>0</v>
      </c>
      <c r="C135" t="s">
        <v>460</v>
      </c>
      <c r="D135" s="2">
        <v>94622.67</v>
      </c>
    </row>
    <row r="136" spans="1:4">
      <c r="A136" s="45" t="s">
        <v>92</v>
      </c>
      <c r="B136">
        <v>-9</v>
      </c>
      <c r="C136" t="s">
        <v>461</v>
      </c>
      <c r="D136" s="2">
        <v>94622.67</v>
      </c>
    </row>
    <row r="137" spans="1:4">
      <c r="A137" s="45" t="s">
        <v>93</v>
      </c>
      <c r="B137">
        <v>0</v>
      </c>
      <c r="C137" t="s">
        <v>94</v>
      </c>
      <c r="D137" s="2">
        <v>3442611.36</v>
      </c>
    </row>
    <row r="138" spans="1:4">
      <c r="A138" s="45" t="s">
        <v>95</v>
      </c>
      <c r="B138">
        <v>-2</v>
      </c>
      <c r="C138" t="s">
        <v>462</v>
      </c>
      <c r="D138" s="2">
        <v>3442611.36</v>
      </c>
    </row>
    <row r="139" spans="1:4">
      <c r="A139" s="45" t="s">
        <v>96</v>
      </c>
      <c r="B139">
        <v>0</v>
      </c>
      <c r="C139" t="s">
        <v>463</v>
      </c>
      <c r="D139" s="2">
        <v>865877.22</v>
      </c>
    </row>
    <row r="140" spans="1:4">
      <c r="A140" s="45" t="s">
        <v>97</v>
      </c>
      <c r="B140">
        <v>-9</v>
      </c>
      <c r="C140" t="s">
        <v>464</v>
      </c>
      <c r="D140" s="2">
        <v>1103577.68</v>
      </c>
    </row>
    <row r="141" spans="1:4">
      <c r="A141" s="45" t="s">
        <v>98</v>
      </c>
      <c r="B141">
        <v>-7</v>
      </c>
      <c r="C141" t="s">
        <v>465</v>
      </c>
      <c r="D141" s="2">
        <v>79125.73</v>
      </c>
    </row>
    <row r="142" spans="1:4">
      <c r="A142" s="45" t="s">
        <v>99</v>
      </c>
      <c r="B142">
        <v>-5</v>
      </c>
      <c r="C142" t="s">
        <v>466</v>
      </c>
      <c r="D142" s="2">
        <v>65240.13</v>
      </c>
    </row>
    <row r="143" spans="1:4">
      <c r="A143" s="45" t="s">
        <v>100</v>
      </c>
      <c r="B143">
        <v>-1</v>
      </c>
      <c r="C143" t="s">
        <v>467</v>
      </c>
      <c r="D143" s="2">
        <v>611912.44999999995</v>
      </c>
    </row>
    <row r="144" spans="1:4">
      <c r="A144" s="45" t="s">
        <v>101</v>
      </c>
      <c r="B144">
        <v>-8</v>
      </c>
      <c r="C144" t="s">
        <v>468</v>
      </c>
      <c r="D144" s="2">
        <v>37505.410000000003</v>
      </c>
    </row>
    <row r="145" spans="1:4">
      <c r="A145" s="45" t="s">
        <v>102</v>
      </c>
      <c r="B145">
        <v>-4</v>
      </c>
      <c r="C145" t="s">
        <v>469</v>
      </c>
      <c r="D145" s="2">
        <v>223246.51</v>
      </c>
    </row>
    <row r="146" spans="1:4">
      <c r="A146" s="45" t="s">
        <v>103</v>
      </c>
      <c r="B146">
        <v>-2</v>
      </c>
      <c r="C146" t="s">
        <v>470</v>
      </c>
      <c r="D146" s="2">
        <v>412820.2</v>
      </c>
    </row>
    <row r="147" spans="1:4">
      <c r="A147" s="45" t="s">
        <v>104</v>
      </c>
      <c r="B147">
        <v>0</v>
      </c>
      <c r="C147" t="s">
        <v>471</v>
      </c>
      <c r="D147" s="2">
        <v>43155.78</v>
      </c>
    </row>
    <row r="148" spans="1:4">
      <c r="A148" s="45" t="s">
        <v>105</v>
      </c>
      <c r="B148">
        <v>-9</v>
      </c>
      <c r="C148" t="s">
        <v>472</v>
      </c>
      <c r="D148" s="2">
        <v>113.72</v>
      </c>
    </row>
    <row r="149" spans="1:4">
      <c r="A149" s="45" t="s">
        <v>473</v>
      </c>
      <c r="B149">
        <v>-1</v>
      </c>
      <c r="C149" t="s">
        <v>474</v>
      </c>
      <c r="D149" s="2">
        <v>36.53</v>
      </c>
    </row>
    <row r="150" spans="1:4">
      <c r="A150" s="45" t="s">
        <v>106</v>
      </c>
      <c r="B150">
        <v>-8</v>
      </c>
      <c r="C150" t="s">
        <v>107</v>
      </c>
      <c r="D150" s="2">
        <v>20495.25</v>
      </c>
    </row>
    <row r="151" spans="1:4">
      <c r="A151" s="45" t="s">
        <v>108</v>
      </c>
      <c r="B151">
        <v>0</v>
      </c>
      <c r="C151" t="s">
        <v>475</v>
      </c>
      <c r="D151" s="2">
        <v>20495.25</v>
      </c>
    </row>
    <row r="152" spans="1:4">
      <c r="A152" s="45" t="s">
        <v>109</v>
      </c>
      <c r="B152">
        <v>-8</v>
      </c>
      <c r="C152" t="s">
        <v>476</v>
      </c>
      <c r="D152" s="2">
        <v>20495.25</v>
      </c>
    </row>
    <row r="153" spans="1:4">
      <c r="A153" s="45" t="s">
        <v>110</v>
      </c>
      <c r="B153">
        <v>-1</v>
      </c>
      <c r="C153" t="s">
        <v>111</v>
      </c>
      <c r="D153" s="2">
        <v>1584800</v>
      </c>
    </row>
    <row r="154" spans="1:4">
      <c r="A154" s="45" t="s">
        <v>112</v>
      </c>
      <c r="B154">
        <v>-2</v>
      </c>
      <c r="C154" t="s">
        <v>477</v>
      </c>
      <c r="D154" s="2">
        <v>1584800</v>
      </c>
    </row>
    <row r="155" spans="1:4">
      <c r="A155" s="45" t="s">
        <v>113</v>
      </c>
      <c r="B155">
        <v>0</v>
      </c>
      <c r="C155" t="s">
        <v>478</v>
      </c>
      <c r="D155" s="2">
        <v>1584800</v>
      </c>
    </row>
    <row r="156" spans="1:4">
      <c r="A156" s="45" t="s">
        <v>114</v>
      </c>
      <c r="B156">
        <v>-9</v>
      </c>
      <c r="C156" t="s">
        <v>115</v>
      </c>
      <c r="D156" s="2">
        <v>607533.81999999995</v>
      </c>
    </row>
    <row r="157" spans="1:4">
      <c r="A157" s="45" t="s">
        <v>116</v>
      </c>
      <c r="B157">
        <v>0</v>
      </c>
      <c r="C157" t="s">
        <v>479</v>
      </c>
      <c r="D157" s="2">
        <v>607533.81999999995</v>
      </c>
    </row>
    <row r="158" spans="1:4">
      <c r="A158" s="45" t="s">
        <v>117</v>
      </c>
      <c r="B158">
        <v>-6</v>
      </c>
      <c r="C158" t="s">
        <v>480</v>
      </c>
      <c r="D158" s="2">
        <v>607533.81999999995</v>
      </c>
    </row>
    <row r="159" spans="1:4">
      <c r="A159" s="45" t="s">
        <v>118</v>
      </c>
      <c r="B159">
        <v>-4</v>
      </c>
      <c r="C159" t="s">
        <v>119</v>
      </c>
      <c r="D159" s="2">
        <v>38569.14</v>
      </c>
    </row>
    <row r="160" spans="1:4">
      <c r="A160" s="45" t="s">
        <v>120</v>
      </c>
      <c r="B160">
        <v>-5</v>
      </c>
      <c r="C160" t="s">
        <v>481</v>
      </c>
      <c r="D160" s="2">
        <v>38569.14</v>
      </c>
    </row>
    <row r="161" spans="1:4">
      <c r="A161" s="45" t="s">
        <v>121</v>
      </c>
      <c r="B161">
        <v>-3</v>
      </c>
      <c r="C161" t="s">
        <v>481</v>
      </c>
      <c r="D161" s="2">
        <v>38569.14</v>
      </c>
    </row>
    <row r="162" spans="1:4">
      <c r="A162" s="45" t="s">
        <v>122</v>
      </c>
      <c r="B162">
        <v>0</v>
      </c>
      <c r="C162" t="s">
        <v>123</v>
      </c>
      <c r="D162" s="2">
        <v>116481.54</v>
      </c>
    </row>
    <row r="163" spans="1:4">
      <c r="A163" s="45" t="s">
        <v>124</v>
      </c>
      <c r="B163">
        <v>-7</v>
      </c>
      <c r="C163" t="s">
        <v>482</v>
      </c>
      <c r="D163" s="2">
        <v>116481.54</v>
      </c>
    </row>
    <row r="164" spans="1:4">
      <c r="A164" s="45" t="s">
        <v>483</v>
      </c>
      <c r="B164">
        <v>-3</v>
      </c>
      <c r="C164" t="s">
        <v>484</v>
      </c>
      <c r="D164" s="2">
        <v>15000</v>
      </c>
    </row>
    <row r="165" spans="1:4">
      <c r="A165" s="45" t="s">
        <v>287</v>
      </c>
      <c r="B165">
        <v>-1</v>
      </c>
      <c r="C165" t="s">
        <v>485</v>
      </c>
      <c r="D165" s="2">
        <v>10</v>
      </c>
    </row>
    <row r="166" spans="1:4">
      <c r="A166" s="45" t="s">
        <v>125</v>
      </c>
      <c r="B166">
        <v>-6</v>
      </c>
      <c r="C166" t="s">
        <v>482</v>
      </c>
      <c r="D166" s="2">
        <v>101471.54</v>
      </c>
    </row>
    <row r="167" spans="1:4">
      <c r="A167" s="47" t="s">
        <v>126</v>
      </c>
      <c r="B167">
        <v>-4</v>
      </c>
      <c r="C167" t="s">
        <v>127</v>
      </c>
      <c r="D167" s="2">
        <v>300</v>
      </c>
    </row>
    <row r="168" spans="1:4">
      <c r="A168" s="45" t="s">
        <v>128</v>
      </c>
      <c r="B168">
        <v>-1</v>
      </c>
      <c r="C168" t="s">
        <v>129</v>
      </c>
      <c r="D168" s="2">
        <v>300</v>
      </c>
    </row>
    <row r="169" spans="1:4">
      <c r="A169" s="45" t="s">
        <v>130</v>
      </c>
      <c r="B169">
        <v>-7</v>
      </c>
      <c r="C169" t="s">
        <v>129</v>
      </c>
      <c r="D169" s="2">
        <v>300</v>
      </c>
    </row>
    <row r="170" spans="1:4">
      <c r="A170" s="45" t="s">
        <v>131</v>
      </c>
      <c r="B170">
        <v>-1</v>
      </c>
      <c r="C170" t="s">
        <v>486</v>
      </c>
      <c r="D170" s="2">
        <v>300</v>
      </c>
    </row>
    <row r="171" spans="1:4">
      <c r="A171" s="45" t="s">
        <v>334</v>
      </c>
      <c r="B171">
        <v>-2</v>
      </c>
      <c r="C171" t="s">
        <v>132</v>
      </c>
      <c r="D171" s="2">
        <v>18065234.129999999</v>
      </c>
    </row>
    <row r="172" spans="1:4">
      <c r="A172" s="45" t="s">
        <v>133</v>
      </c>
      <c r="B172">
        <v>-3</v>
      </c>
      <c r="C172" t="s">
        <v>134</v>
      </c>
      <c r="D172" s="2">
        <v>5526413.9000000004</v>
      </c>
    </row>
    <row r="173" spans="1:4">
      <c r="A173" s="45" t="s">
        <v>135</v>
      </c>
      <c r="B173">
        <v>-5</v>
      </c>
      <c r="C173" t="s">
        <v>487</v>
      </c>
      <c r="D173" s="2">
        <v>5449581.4500000002</v>
      </c>
    </row>
    <row r="174" spans="1:4">
      <c r="A174" s="45" t="s">
        <v>136</v>
      </c>
      <c r="B174">
        <v>-3</v>
      </c>
      <c r="C174" t="s">
        <v>487</v>
      </c>
      <c r="D174" s="2">
        <v>5449581.4500000002</v>
      </c>
    </row>
    <row r="175" spans="1:4">
      <c r="A175" s="45" t="s">
        <v>488</v>
      </c>
      <c r="B175">
        <v>-4</v>
      </c>
      <c r="C175" t="s">
        <v>489</v>
      </c>
      <c r="D175" s="2">
        <v>76832.45</v>
      </c>
    </row>
    <row r="176" spans="1:4">
      <c r="A176" s="45" t="s">
        <v>490</v>
      </c>
      <c r="B176">
        <v>-3</v>
      </c>
      <c r="C176" t="s">
        <v>491</v>
      </c>
      <c r="D176" s="2">
        <v>76832.45</v>
      </c>
    </row>
    <row r="177" spans="1:4">
      <c r="A177" s="45" t="s">
        <v>137</v>
      </c>
      <c r="B177">
        <v>-7</v>
      </c>
      <c r="C177" t="s">
        <v>138</v>
      </c>
      <c r="D177" s="2">
        <v>1199813.55</v>
      </c>
    </row>
    <row r="178" spans="1:4">
      <c r="A178" s="45" t="s">
        <v>139</v>
      </c>
      <c r="B178">
        <v>-9</v>
      </c>
      <c r="C178" t="s">
        <v>492</v>
      </c>
      <c r="D178" s="2">
        <v>1183132.82</v>
      </c>
    </row>
    <row r="179" spans="1:4">
      <c r="A179" s="45" t="s">
        <v>140</v>
      </c>
      <c r="B179">
        <v>-7</v>
      </c>
      <c r="C179" t="s">
        <v>493</v>
      </c>
      <c r="D179" s="2">
        <v>1183132.82</v>
      </c>
    </row>
    <row r="180" spans="1:4">
      <c r="A180" s="45" t="s">
        <v>494</v>
      </c>
      <c r="B180">
        <v>-8</v>
      </c>
      <c r="C180" t="s">
        <v>495</v>
      </c>
      <c r="D180" s="2">
        <v>16680.73</v>
      </c>
    </row>
    <row r="181" spans="1:4">
      <c r="A181" s="45" t="s">
        <v>496</v>
      </c>
      <c r="B181">
        <v>-7</v>
      </c>
      <c r="C181" t="s">
        <v>497</v>
      </c>
      <c r="D181" s="2">
        <v>16680.73</v>
      </c>
    </row>
    <row r="182" spans="1:4">
      <c r="A182" s="45" t="s">
        <v>141</v>
      </c>
      <c r="B182">
        <v>-6</v>
      </c>
      <c r="C182" t="s">
        <v>132</v>
      </c>
      <c r="D182" s="2">
        <v>11339006.68</v>
      </c>
    </row>
    <row r="183" spans="1:4">
      <c r="A183" s="45" t="s">
        <v>142</v>
      </c>
      <c r="B183">
        <v>-3</v>
      </c>
      <c r="C183" t="s">
        <v>143</v>
      </c>
      <c r="D183" s="2">
        <v>11339006.68</v>
      </c>
    </row>
    <row r="184" spans="1:4">
      <c r="A184" s="45" t="s">
        <v>144</v>
      </c>
      <c r="B184">
        <v>-1</v>
      </c>
      <c r="C184" t="s">
        <v>498</v>
      </c>
      <c r="D184" s="2">
        <v>547.33000000000004</v>
      </c>
    </row>
    <row r="185" spans="1:4">
      <c r="A185" s="45" t="s">
        <v>499</v>
      </c>
      <c r="B185">
        <v>0</v>
      </c>
      <c r="C185" t="s">
        <v>500</v>
      </c>
      <c r="D185" s="2">
        <v>943676.94</v>
      </c>
    </row>
    <row r="186" spans="1:4">
      <c r="A186" s="45" t="s">
        <v>335</v>
      </c>
      <c r="B186">
        <v>-8</v>
      </c>
      <c r="C186" t="s">
        <v>501</v>
      </c>
      <c r="D186" s="2">
        <v>9469445.2599999998</v>
      </c>
    </row>
    <row r="187" spans="1:4">
      <c r="A187" s="45" t="s">
        <v>145</v>
      </c>
      <c r="B187">
        <v>-6</v>
      </c>
      <c r="C187" t="s">
        <v>502</v>
      </c>
      <c r="D187" s="2">
        <v>3904.79</v>
      </c>
    </row>
    <row r="188" spans="1:4">
      <c r="A188" s="45" t="s">
        <v>146</v>
      </c>
      <c r="B188">
        <v>-4</v>
      </c>
      <c r="C188" t="s">
        <v>503</v>
      </c>
      <c r="D188" s="2">
        <v>921432.36</v>
      </c>
    </row>
    <row r="189" spans="1:4">
      <c r="A189" s="45" t="s">
        <v>147</v>
      </c>
      <c r="B189">
        <v>-7</v>
      </c>
      <c r="C189" t="s">
        <v>148</v>
      </c>
      <c r="D189" s="2">
        <v>38078820.880000003</v>
      </c>
    </row>
    <row r="190" spans="1:4">
      <c r="A190" s="45" t="s">
        <v>149</v>
      </c>
      <c r="B190">
        <v>0</v>
      </c>
      <c r="C190" t="s">
        <v>150</v>
      </c>
      <c r="D190" s="2">
        <v>38078820.880000003</v>
      </c>
    </row>
    <row r="191" spans="1:4">
      <c r="A191" s="45" t="s">
        <v>151</v>
      </c>
      <c r="B191">
        <v>-3</v>
      </c>
      <c r="C191" t="s">
        <v>150</v>
      </c>
      <c r="D191" s="2">
        <v>27993038.469999999</v>
      </c>
    </row>
    <row r="192" spans="1:4">
      <c r="A192" s="45" t="s">
        <v>338</v>
      </c>
      <c r="B192">
        <v>-5</v>
      </c>
      <c r="C192" t="s">
        <v>504</v>
      </c>
      <c r="D192" s="2">
        <v>27770863.710000001</v>
      </c>
    </row>
    <row r="193" spans="1:4">
      <c r="A193" s="45" t="s">
        <v>152</v>
      </c>
      <c r="B193">
        <v>-3</v>
      </c>
      <c r="C193" t="s">
        <v>504</v>
      </c>
      <c r="D193" s="2">
        <v>27770863.710000001</v>
      </c>
    </row>
    <row r="194" spans="1:4">
      <c r="A194" s="45" t="s">
        <v>505</v>
      </c>
      <c r="B194">
        <v>-4</v>
      </c>
      <c r="C194" t="s">
        <v>599</v>
      </c>
      <c r="D194" s="2">
        <v>229360.04</v>
      </c>
    </row>
    <row r="195" spans="1:4">
      <c r="A195" s="45" t="s">
        <v>506</v>
      </c>
      <c r="B195">
        <v>-5</v>
      </c>
      <c r="C195" t="s">
        <v>507</v>
      </c>
      <c r="D195" s="2">
        <v>229360.04</v>
      </c>
    </row>
    <row r="196" spans="1:4">
      <c r="A196" s="45" t="s">
        <v>153</v>
      </c>
      <c r="B196">
        <v>-6</v>
      </c>
      <c r="C196" t="s">
        <v>508</v>
      </c>
      <c r="D196" s="2">
        <v>-7185.28</v>
      </c>
    </row>
    <row r="197" spans="1:4">
      <c r="A197" s="45" t="s">
        <v>340</v>
      </c>
      <c r="B197">
        <v>-4</v>
      </c>
      <c r="C197" t="s">
        <v>509</v>
      </c>
      <c r="D197" s="2">
        <v>-7185.28</v>
      </c>
    </row>
    <row r="198" spans="1:4">
      <c r="A198" s="45" t="s">
        <v>154</v>
      </c>
      <c r="B198">
        <v>-7</v>
      </c>
      <c r="C198" t="s">
        <v>155</v>
      </c>
      <c r="D198" s="2">
        <v>10085782.41</v>
      </c>
    </row>
    <row r="199" spans="1:4">
      <c r="A199" s="45" t="s">
        <v>339</v>
      </c>
      <c r="B199">
        <v>-9</v>
      </c>
      <c r="C199" t="s">
        <v>510</v>
      </c>
      <c r="D199" s="2">
        <v>10005799.5</v>
      </c>
    </row>
    <row r="200" spans="1:4">
      <c r="A200" s="45" t="s">
        <v>156</v>
      </c>
      <c r="B200">
        <v>-7</v>
      </c>
      <c r="C200" t="s">
        <v>510</v>
      </c>
      <c r="D200" s="2">
        <v>10005799.5</v>
      </c>
    </row>
    <row r="201" spans="1:4">
      <c r="A201" s="45" t="s">
        <v>511</v>
      </c>
      <c r="B201">
        <v>-8</v>
      </c>
      <c r="C201" t="s">
        <v>721</v>
      </c>
      <c r="D201" s="2">
        <v>82569.61</v>
      </c>
    </row>
    <row r="202" spans="1:4">
      <c r="A202" s="45" t="s">
        <v>512</v>
      </c>
      <c r="B202">
        <v>-9</v>
      </c>
      <c r="C202" t="s">
        <v>513</v>
      </c>
      <c r="D202" s="2">
        <v>82569.61</v>
      </c>
    </row>
    <row r="203" spans="1:4">
      <c r="A203" s="45" t="s">
        <v>157</v>
      </c>
      <c r="B203">
        <v>0</v>
      </c>
      <c r="C203" t="s">
        <v>514</v>
      </c>
      <c r="D203" s="2">
        <v>-2586.6999999999998</v>
      </c>
    </row>
    <row r="204" spans="1:4">
      <c r="A204" s="47" t="s">
        <v>341</v>
      </c>
      <c r="B204">
        <v>-8</v>
      </c>
      <c r="C204" t="s">
        <v>515</v>
      </c>
      <c r="D204" s="2">
        <v>-2586.6999999999998</v>
      </c>
    </row>
    <row r="205" spans="1:4">
      <c r="A205" s="45">
        <v>4</v>
      </c>
      <c r="B205">
        <v>-6</v>
      </c>
      <c r="C205" t="s">
        <v>343</v>
      </c>
      <c r="D205" s="2">
        <v>496468837.75</v>
      </c>
    </row>
    <row r="206" spans="1:4">
      <c r="A206" s="45" t="s">
        <v>158</v>
      </c>
      <c r="B206">
        <v>-1</v>
      </c>
      <c r="C206" t="s">
        <v>159</v>
      </c>
      <c r="D206" s="2">
        <v>496468837.75</v>
      </c>
    </row>
    <row r="207" spans="1:4">
      <c r="A207" s="45" t="s">
        <v>320</v>
      </c>
      <c r="B207">
        <v>-6</v>
      </c>
      <c r="C207" t="s">
        <v>305</v>
      </c>
      <c r="D207" s="2">
        <v>196736373.74000001</v>
      </c>
    </row>
    <row r="208" spans="1:4">
      <c r="A208" s="45" t="s">
        <v>306</v>
      </c>
      <c r="B208">
        <v>0</v>
      </c>
      <c r="C208" t="s">
        <v>307</v>
      </c>
      <c r="D208" s="2">
        <v>196736373.74000001</v>
      </c>
    </row>
    <row r="209" spans="1:7">
      <c r="A209" s="45" t="s">
        <v>308</v>
      </c>
      <c r="B209">
        <v>-1</v>
      </c>
      <c r="C209" t="s">
        <v>724</v>
      </c>
      <c r="D209" s="2">
        <v>196736373.74000001</v>
      </c>
    </row>
    <row r="210" spans="1:7">
      <c r="A210" s="45" t="s">
        <v>247</v>
      </c>
      <c r="B210">
        <v>0</v>
      </c>
      <c r="C210" t="s">
        <v>725</v>
      </c>
      <c r="D210" s="2">
        <v>196736373.74000001</v>
      </c>
    </row>
    <row r="211" spans="1:7">
      <c r="A211" s="45" t="s">
        <v>160</v>
      </c>
      <c r="B211">
        <v>-4</v>
      </c>
      <c r="C211" t="s">
        <v>161</v>
      </c>
      <c r="D211" s="2">
        <v>294025728.44999999</v>
      </c>
      <c r="F211" t="s">
        <v>321</v>
      </c>
      <c r="G211" s="2">
        <f>+D212</f>
        <v>20106491.969999999</v>
      </c>
    </row>
    <row r="212" spans="1:7">
      <c r="A212" s="45" t="s">
        <v>321</v>
      </c>
      <c r="B212">
        <v>-8</v>
      </c>
      <c r="C212" t="s">
        <v>516</v>
      </c>
      <c r="D212" s="2">
        <v>20106491.969999999</v>
      </c>
      <c r="F212" t="s">
        <v>522</v>
      </c>
      <c r="G212" s="2">
        <f>+D218</f>
        <v>73439.63</v>
      </c>
    </row>
    <row r="213" spans="1:7">
      <c r="A213" s="45" t="s">
        <v>162</v>
      </c>
      <c r="B213">
        <v>0</v>
      </c>
      <c r="C213" t="s">
        <v>517</v>
      </c>
      <c r="D213" s="2">
        <v>20106491.969999999</v>
      </c>
      <c r="F213" t="s">
        <v>322</v>
      </c>
      <c r="G213" s="2">
        <f>+D226</f>
        <v>428928.08</v>
      </c>
    </row>
    <row r="214" spans="1:7">
      <c r="A214" s="45" t="s">
        <v>298</v>
      </c>
      <c r="B214">
        <v>-8</v>
      </c>
      <c r="C214" t="s">
        <v>518</v>
      </c>
      <c r="D214" s="2">
        <v>9204587.2200000007</v>
      </c>
      <c r="G214" s="2">
        <f>+G213+G212+G211</f>
        <v>20608859.68</v>
      </c>
    </row>
    <row r="215" spans="1:7">
      <c r="A215" s="45" t="s">
        <v>163</v>
      </c>
      <c r="B215">
        <v>-6</v>
      </c>
      <c r="C215" t="s">
        <v>519</v>
      </c>
      <c r="D215" s="2">
        <v>4405079.59</v>
      </c>
    </row>
    <row r="216" spans="1:7">
      <c r="A216" s="45" t="s">
        <v>164</v>
      </c>
      <c r="B216">
        <v>-4</v>
      </c>
      <c r="C216" t="s">
        <v>520</v>
      </c>
      <c r="D216" s="2">
        <v>5337932.0199999996</v>
      </c>
    </row>
    <row r="217" spans="1:7">
      <c r="A217" s="45" t="s">
        <v>165</v>
      </c>
      <c r="B217">
        <v>-2</v>
      </c>
      <c r="C217" t="s">
        <v>521</v>
      </c>
      <c r="D217" s="2">
        <v>1158893.1399999999</v>
      </c>
    </row>
    <row r="218" spans="1:7">
      <c r="A218" s="45" t="s">
        <v>522</v>
      </c>
      <c r="B218">
        <v>-1</v>
      </c>
      <c r="C218" t="s">
        <v>523</v>
      </c>
      <c r="D218" s="2">
        <v>73439.63</v>
      </c>
    </row>
    <row r="219" spans="1:7">
      <c r="A219" s="45" t="s">
        <v>524</v>
      </c>
      <c r="B219">
        <v>-9</v>
      </c>
      <c r="C219" t="s">
        <v>525</v>
      </c>
      <c r="D219" s="2">
        <v>73439.63</v>
      </c>
    </row>
    <row r="220" spans="1:7">
      <c r="A220" s="45" t="s">
        <v>526</v>
      </c>
      <c r="B220">
        <v>-5</v>
      </c>
      <c r="C220" t="s">
        <v>527</v>
      </c>
      <c r="D220" s="2">
        <v>73439.63</v>
      </c>
    </row>
    <row r="221" spans="1:7">
      <c r="A221" s="45" t="s">
        <v>323</v>
      </c>
      <c r="B221">
        <v>-5</v>
      </c>
      <c r="C221" t="s">
        <v>528</v>
      </c>
      <c r="D221" s="2">
        <v>273845796.85000002</v>
      </c>
    </row>
    <row r="222" spans="1:7">
      <c r="A222" s="45" t="s">
        <v>166</v>
      </c>
      <c r="B222">
        <v>-1</v>
      </c>
      <c r="C222" t="s">
        <v>167</v>
      </c>
      <c r="D222" s="2">
        <v>273845796.85000002</v>
      </c>
    </row>
    <row r="223" spans="1:7">
      <c r="A223" s="45" t="s">
        <v>168</v>
      </c>
      <c r="B223">
        <v>0</v>
      </c>
      <c r="C223" t="s">
        <v>529</v>
      </c>
      <c r="D223" s="2">
        <v>210684754.06999999</v>
      </c>
    </row>
    <row r="224" spans="1:7">
      <c r="A224" s="45" t="s">
        <v>169</v>
      </c>
      <c r="B224">
        <v>-8</v>
      </c>
      <c r="C224" t="s">
        <v>530</v>
      </c>
      <c r="D224" s="2">
        <v>63161042.780000001</v>
      </c>
    </row>
    <row r="225" spans="1:4">
      <c r="A225" s="45" t="s">
        <v>322</v>
      </c>
      <c r="B225">
        <v>-5</v>
      </c>
      <c r="C225" t="s">
        <v>170</v>
      </c>
      <c r="D225" s="2">
        <v>5706735.5599999996</v>
      </c>
    </row>
    <row r="226" spans="1:4">
      <c r="A226" s="45" t="s">
        <v>171</v>
      </c>
      <c r="B226">
        <v>-6</v>
      </c>
      <c r="C226" t="s">
        <v>172</v>
      </c>
      <c r="D226" s="2">
        <v>428928.08</v>
      </c>
    </row>
    <row r="227" spans="1:4">
      <c r="A227" s="45" t="s">
        <v>173</v>
      </c>
      <c r="B227">
        <v>-8</v>
      </c>
      <c r="C227" t="s">
        <v>531</v>
      </c>
      <c r="D227" s="2">
        <v>428928.08</v>
      </c>
    </row>
    <row r="228" spans="1:4">
      <c r="A228" s="45" t="s">
        <v>174</v>
      </c>
      <c r="B228">
        <v>-9</v>
      </c>
      <c r="C228" t="s">
        <v>540</v>
      </c>
      <c r="D228" s="2">
        <v>316779.36</v>
      </c>
    </row>
    <row r="229" spans="1:4">
      <c r="A229" s="45" t="s">
        <v>175</v>
      </c>
      <c r="B229">
        <v>-7</v>
      </c>
      <c r="C229" t="s">
        <v>541</v>
      </c>
      <c r="D229" s="2">
        <v>87985.26</v>
      </c>
    </row>
    <row r="230" spans="1:4">
      <c r="A230" s="45" t="s">
        <v>176</v>
      </c>
      <c r="B230">
        <v>-5</v>
      </c>
      <c r="C230" t="s">
        <v>542</v>
      </c>
      <c r="D230" s="2">
        <v>24163.46</v>
      </c>
    </row>
    <row r="231" spans="1:4">
      <c r="A231" s="45" t="s">
        <v>543</v>
      </c>
      <c r="B231">
        <v>-7</v>
      </c>
      <c r="C231" t="s">
        <v>544</v>
      </c>
      <c r="D231" s="2">
        <v>2013542.19</v>
      </c>
    </row>
    <row r="232" spans="1:4">
      <c r="A232" s="45" t="s">
        <v>545</v>
      </c>
      <c r="B232">
        <v>-2</v>
      </c>
      <c r="C232" t="s">
        <v>544</v>
      </c>
      <c r="D232" s="2">
        <v>2013542.19</v>
      </c>
    </row>
    <row r="233" spans="1:4">
      <c r="A233" s="45" t="s">
        <v>546</v>
      </c>
      <c r="B233">
        <v>-7</v>
      </c>
      <c r="C233" t="s">
        <v>547</v>
      </c>
      <c r="D233" s="2">
        <v>2013542.19</v>
      </c>
    </row>
    <row r="234" spans="1:4">
      <c r="A234" s="45" t="s">
        <v>177</v>
      </c>
      <c r="B234">
        <v>-7</v>
      </c>
      <c r="C234" t="s">
        <v>178</v>
      </c>
      <c r="D234" s="2">
        <v>3264265.29</v>
      </c>
    </row>
    <row r="235" spans="1:4">
      <c r="A235" s="45" t="s">
        <v>179</v>
      </c>
      <c r="B235">
        <v>0</v>
      </c>
      <c r="C235" t="s">
        <v>548</v>
      </c>
      <c r="D235" s="2">
        <v>3264265.29</v>
      </c>
    </row>
    <row r="236" spans="1:4">
      <c r="A236" s="45" t="s">
        <v>180</v>
      </c>
      <c r="B236">
        <v>-9</v>
      </c>
      <c r="C236" t="s">
        <v>549</v>
      </c>
      <c r="D236" s="2">
        <v>242178.11</v>
      </c>
    </row>
    <row r="237" spans="1:4">
      <c r="A237" s="45" t="s">
        <v>181</v>
      </c>
      <c r="B237">
        <v>-7</v>
      </c>
      <c r="C237" t="s">
        <v>550</v>
      </c>
      <c r="D237" s="2">
        <v>490420.18</v>
      </c>
    </row>
    <row r="238" spans="1:4">
      <c r="A238" s="45" t="s">
        <v>182</v>
      </c>
      <c r="B238">
        <v>-5</v>
      </c>
      <c r="C238" t="s">
        <v>551</v>
      </c>
      <c r="D238" s="2">
        <v>31248.01</v>
      </c>
    </row>
    <row r="239" spans="1:4">
      <c r="A239" s="45" t="s">
        <v>183</v>
      </c>
      <c r="B239">
        <v>-1</v>
      </c>
      <c r="C239" t="s">
        <v>552</v>
      </c>
      <c r="D239" s="2">
        <v>2500418.9900000002</v>
      </c>
    </row>
    <row r="240" spans="1:4">
      <c r="A240" s="45">
        <v>6</v>
      </c>
      <c r="B240">
        <v>-9</v>
      </c>
      <c r="C240" t="s">
        <v>184</v>
      </c>
      <c r="D240" s="2">
        <v>4858695773.04</v>
      </c>
    </row>
    <row r="241" spans="1:4">
      <c r="A241" s="45" t="s">
        <v>185</v>
      </c>
      <c r="B241">
        <v>-6</v>
      </c>
      <c r="C241" t="s">
        <v>184</v>
      </c>
      <c r="D241" s="2">
        <v>4858695773.04</v>
      </c>
    </row>
    <row r="242" spans="1:4">
      <c r="A242" s="45" t="s">
        <v>186</v>
      </c>
      <c r="B242">
        <v>-4</v>
      </c>
      <c r="C242" t="s">
        <v>187</v>
      </c>
      <c r="D242" s="2">
        <v>4000000000</v>
      </c>
    </row>
    <row r="243" spans="1:4">
      <c r="A243" s="45" t="s">
        <v>324</v>
      </c>
      <c r="B243">
        <v>-8</v>
      </c>
      <c r="C243" t="s">
        <v>188</v>
      </c>
      <c r="D243" s="2">
        <v>4000000000</v>
      </c>
    </row>
    <row r="244" spans="1:4">
      <c r="A244" s="45" t="s">
        <v>189</v>
      </c>
      <c r="B244">
        <v>-3</v>
      </c>
      <c r="C244" t="s">
        <v>190</v>
      </c>
      <c r="D244" s="2">
        <v>4000000000</v>
      </c>
    </row>
    <row r="245" spans="1:4">
      <c r="A245" s="45" t="s">
        <v>191</v>
      </c>
      <c r="B245">
        <v>-3</v>
      </c>
      <c r="C245" t="s">
        <v>589</v>
      </c>
      <c r="D245" s="2">
        <v>4000000000</v>
      </c>
    </row>
    <row r="246" spans="1:4">
      <c r="A246" s="45" t="s">
        <v>288</v>
      </c>
      <c r="B246">
        <v>0</v>
      </c>
      <c r="C246" t="s">
        <v>289</v>
      </c>
      <c r="D246" s="2">
        <v>167259.56</v>
      </c>
    </row>
    <row r="247" spans="1:4">
      <c r="A247" s="45" t="s">
        <v>290</v>
      </c>
      <c r="B247">
        <v>-4</v>
      </c>
      <c r="C247" t="s">
        <v>291</v>
      </c>
      <c r="D247" s="2">
        <v>167259.56</v>
      </c>
    </row>
    <row r="248" spans="1:4">
      <c r="A248" s="45" t="s">
        <v>292</v>
      </c>
      <c r="B248">
        <v>-5</v>
      </c>
      <c r="C248" t="s">
        <v>291</v>
      </c>
      <c r="D248" s="2">
        <v>167259.56</v>
      </c>
    </row>
    <row r="249" spans="1:4">
      <c r="A249" s="47" t="s">
        <v>293</v>
      </c>
      <c r="B249">
        <v>-8</v>
      </c>
      <c r="C249" t="s">
        <v>554</v>
      </c>
      <c r="D249" s="2">
        <v>167259.56</v>
      </c>
    </row>
    <row r="250" spans="1:4">
      <c r="A250" s="45" t="s">
        <v>327</v>
      </c>
      <c r="B250">
        <v>-7</v>
      </c>
      <c r="C250" t="s">
        <v>196</v>
      </c>
      <c r="D250" s="2">
        <v>1358513588.05</v>
      </c>
    </row>
    <row r="251" spans="1:4">
      <c r="A251" s="45" t="s">
        <v>197</v>
      </c>
      <c r="B251">
        <v>0</v>
      </c>
      <c r="C251" t="s">
        <v>198</v>
      </c>
      <c r="D251" s="2">
        <v>144135793.43000001</v>
      </c>
    </row>
    <row r="252" spans="1:4">
      <c r="A252" s="45" t="s">
        <v>199</v>
      </c>
      <c r="B252">
        <v>-1</v>
      </c>
      <c r="C252" t="s">
        <v>555</v>
      </c>
      <c r="D252" s="2">
        <v>144135793.43000001</v>
      </c>
    </row>
    <row r="253" spans="1:4">
      <c r="A253" s="45" t="s">
        <v>200</v>
      </c>
      <c r="B253">
        <v>0</v>
      </c>
      <c r="C253" t="s">
        <v>555</v>
      </c>
      <c r="D253" s="2">
        <v>144135793.43000001</v>
      </c>
    </row>
    <row r="254" spans="1:4">
      <c r="A254" s="45" t="s">
        <v>201</v>
      </c>
      <c r="B254">
        <v>-4</v>
      </c>
      <c r="C254" t="s">
        <v>202</v>
      </c>
      <c r="D254" s="2">
        <v>1214377794.6199999</v>
      </c>
    </row>
    <row r="255" spans="1:4">
      <c r="A255" s="45" t="s">
        <v>203</v>
      </c>
      <c r="B255">
        <v>0</v>
      </c>
      <c r="C255" t="s">
        <v>202</v>
      </c>
      <c r="D255" s="2">
        <v>1214377794.6199999</v>
      </c>
    </row>
    <row r="256" spans="1:4">
      <c r="A256" s="45" t="s">
        <v>204</v>
      </c>
      <c r="B256">
        <v>-4</v>
      </c>
      <c r="C256" t="s">
        <v>556</v>
      </c>
      <c r="D256" s="2">
        <v>1214377794.6199999</v>
      </c>
    </row>
    <row r="257" spans="1:4">
      <c r="A257" s="45" t="s">
        <v>326</v>
      </c>
      <c r="B257">
        <v>-5</v>
      </c>
      <c r="C257" t="s">
        <v>205</v>
      </c>
      <c r="D257" s="2">
        <v>328378604.33999997</v>
      </c>
    </row>
    <row r="258" spans="1:4">
      <c r="A258" s="45" t="s">
        <v>206</v>
      </c>
      <c r="B258">
        <v>-9</v>
      </c>
      <c r="C258" t="s">
        <v>207</v>
      </c>
      <c r="D258" s="2">
        <v>317398267.26999998</v>
      </c>
    </row>
    <row r="259" spans="1:4">
      <c r="A259" s="45" t="s">
        <v>208</v>
      </c>
      <c r="B259">
        <v>-4</v>
      </c>
      <c r="C259" t="s">
        <v>209</v>
      </c>
      <c r="D259" s="2">
        <v>408370776.81</v>
      </c>
    </row>
    <row r="260" spans="1:4">
      <c r="A260" s="45" t="s">
        <v>210</v>
      </c>
      <c r="B260">
        <v>-9</v>
      </c>
      <c r="C260" t="s">
        <v>557</v>
      </c>
      <c r="D260" s="2">
        <v>681811130.83000004</v>
      </c>
    </row>
    <row r="261" spans="1:4">
      <c r="A261" s="45" t="s">
        <v>211</v>
      </c>
      <c r="B261">
        <v>-7</v>
      </c>
      <c r="C261" t="s">
        <v>212</v>
      </c>
      <c r="D261" s="2">
        <v>-273440354.01999998</v>
      </c>
    </row>
    <row r="262" spans="1:4">
      <c r="A262" s="45" t="s">
        <v>213</v>
      </c>
      <c r="B262">
        <v>0</v>
      </c>
      <c r="C262" t="s">
        <v>558</v>
      </c>
      <c r="D262" s="2">
        <v>-90972509.540000007</v>
      </c>
    </row>
    <row r="263" spans="1:4">
      <c r="A263" s="45" t="s">
        <v>214</v>
      </c>
      <c r="B263">
        <v>-1</v>
      </c>
      <c r="C263" t="s">
        <v>559</v>
      </c>
      <c r="D263" s="2">
        <v>-90972509.540000007</v>
      </c>
    </row>
    <row r="264" spans="1:4">
      <c r="A264" s="45" t="s">
        <v>294</v>
      </c>
      <c r="B264">
        <v>-8</v>
      </c>
      <c r="C264" t="s">
        <v>295</v>
      </c>
      <c r="D264" s="2">
        <v>10980337.07</v>
      </c>
    </row>
    <row r="265" spans="1:4">
      <c r="A265" s="45" t="s">
        <v>296</v>
      </c>
      <c r="B265">
        <v>-9</v>
      </c>
      <c r="C265" t="s">
        <v>295</v>
      </c>
      <c r="D265" s="2">
        <v>10980337.07</v>
      </c>
    </row>
    <row r="266" spans="1:4">
      <c r="A266" s="45" t="s">
        <v>297</v>
      </c>
      <c r="B266">
        <v>-7</v>
      </c>
      <c r="C266" t="s">
        <v>560</v>
      </c>
      <c r="D266" s="2">
        <v>10980337.07</v>
      </c>
    </row>
    <row r="267" spans="1:4">
      <c r="A267" s="45" t="s">
        <v>674</v>
      </c>
      <c r="B267">
        <v>-1</v>
      </c>
      <c r="C267" t="s">
        <v>675</v>
      </c>
      <c r="D267" s="2">
        <v>-828363678.90999997</v>
      </c>
    </row>
    <row r="268" spans="1:4">
      <c r="A268" s="45" t="s">
        <v>676</v>
      </c>
      <c r="B268">
        <v>-5</v>
      </c>
      <c r="C268" t="s">
        <v>675</v>
      </c>
      <c r="D268" s="2">
        <v>-828363678.90999997</v>
      </c>
    </row>
    <row r="269" spans="1:4">
      <c r="A269" s="45" t="s">
        <v>677</v>
      </c>
      <c r="B269">
        <v>0</v>
      </c>
      <c r="C269" t="s">
        <v>675</v>
      </c>
      <c r="D269" s="2">
        <v>-828363678.90999997</v>
      </c>
    </row>
    <row r="270" spans="1:4">
      <c r="A270" s="45" t="s">
        <v>678</v>
      </c>
      <c r="B270">
        <v>-5</v>
      </c>
      <c r="C270" t="s">
        <v>679</v>
      </c>
      <c r="D270" s="2">
        <v>-828363678.90999997</v>
      </c>
    </row>
    <row r="271" spans="1:4">
      <c r="A271" s="45">
        <v>7</v>
      </c>
      <c r="B271">
        <v>-5</v>
      </c>
      <c r="C271" t="s">
        <v>215</v>
      </c>
      <c r="D271" s="2">
        <v>1074796645.23</v>
      </c>
    </row>
    <row r="272" spans="1:4">
      <c r="A272" s="45" t="s">
        <v>216</v>
      </c>
      <c r="B272">
        <v>-2</v>
      </c>
      <c r="C272" t="s">
        <v>217</v>
      </c>
      <c r="D272" s="2">
        <v>1074796645.23</v>
      </c>
    </row>
    <row r="273" spans="1:4">
      <c r="A273" s="45" t="s">
        <v>336</v>
      </c>
      <c r="B273">
        <v>-5</v>
      </c>
      <c r="C273" t="s">
        <v>218</v>
      </c>
      <c r="D273" s="2">
        <v>9226931.5999999996</v>
      </c>
    </row>
    <row r="274" spans="1:4">
      <c r="A274" s="45" t="s">
        <v>219</v>
      </c>
      <c r="B274">
        <v>-9</v>
      </c>
      <c r="C274" t="s">
        <v>220</v>
      </c>
      <c r="D274" s="2">
        <v>9226931.5999999996</v>
      </c>
    </row>
    <row r="275" spans="1:4">
      <c r="A275" s="45" t="s">
        <v>221</v>
      </c>
      <c r="B275">
        <v>0</v>
      </c>
      <c r="C275" t="s">
        <v>222</v>
      </c>
      <c r="D275" s="2">
        <v>9226931.5999999996</v>
      </c>
    </row>
    <row r="276" spans="1:4">
      <c r="A276" s="45" t="s">
        <v>223</v>
      </c>
      <c r="B276">
        <v>-9</v>
      </c>
      <c r="C276" t="s">
        <v>561</v>
      </c>
      <c r="D276" s="2">
        <v>9226931.5999999996</v>
      </c>
    </row>
    <row r="277" spans="1:4">
      <c r="A277" s="45" t="s">
        <v>337</v>
      </c>
      <c r="B277">
        <v>-3</v>
      </c>
      <c r="C277" t="s">
        <v>224</v>
      </c>
      <c r="D277" s="2">
        <v>82742176.739999995</v>
      </c>
    </row>
    <row r="278" spans="1:4">
      <c r="A278" s="45" t="s">
        <v>225</v>
      </c>
      <c r="B278">
        <v>-7</v>
      </c>
      <c r="C278" t="s">
        <v>226</v>
      </c>
      <c r="D278" s="2">
        <v>34524345.469999999</v>
      </c>
    </row>
    <row r="279" spans="1:4">
      <c r="A279" s="45" t="s">
        <v>227</v>
      </c>
      <c r="B279">
        <v>-5</v>
      </c>
      <c r="C279" t="s">
        <v>562</v>
      </c>
      <c r="D279" s="2">
        <v>34524345.469999999</v>
      </c>
    </row>
    <row r="280" spans="1:4">
      <c r="A280" s="45" t="s">
        <v>228</v>
      </c>
      <c r="B280">
        <v>-3</v>
      </c>
      <c r="C280" t="s">
        <v>563</v>
      </c>
      <c r="D280" s="2">
        <v>34524345.469999999</v>
      </c>
    </row>
    <row r="281" spans="1:4">
      <c r="A281" s="45" t="s">
        <v>564</v>
      </c>
      <c r="B281">
        <v>0</v>
      </c>
      <c r="C281" t="s">
        <v>565</v>
      </c>
      <c r="D281" s="2">
        <v>24203959.329999998</v>
      </c>
    </row>
    <row r="282" spans="1:4">
      <c r="A282" s="45" t="s">
        <v>566</v>
      </c>
      <c r="B282">
        <v>-9</v>
      </c>
      <c r="C282" t="s">
        <v>567</v>
      </c>
      <c r="D282" s="2">
        <v>24203959.329999998</v>
      </c>
    </row>
    <row r="283" spans="1:4">
      <c r="A283" s="45" t="s">
        <v>568</v>
      </c>
      <c r="B283">
        <v>-7</v>
      </c>
      <c r="C283" t="s">
        <v>569</v>
      </c>
      <c r="D283" s="2">
        <v>21900744.82</v>
      </c>
    </row>
    <row r="284" spans="1:4">
      <c r="A284" s="45" t="s">
        <v>570</v>
      </c>
      <c r="B284">
        <v>-5</v>
      </c>
      <c r="C284" t="s">
        <v>571</v>
      </c>
      <c r="D284" s="2">
        <v>1292261.17</v>
      </c>
    </row>
    <row r="285" spans="1:4">
      <c r="A285" s="45" t="s">
        <v>572</v>
      </c>
      <c r="B285">
        <v>-3</v>
      </c>
      <c r="C285" t="s">
        <v>573</v>
      </c>
      <c r="D285" s="2">
        <v>1010953.34</v>
      </c>
    </row>
    <row r="286" spans="1:4">
      <c r="A286" s="45" t="s">
        <v>574</v>
      </c>
      <c r="B286">
        <v>-8</v>
      </c>
      <c r="C286" t="s">
        <v>575</v>
      </c>
      <c r="D286" s="2">
        <v>24013871.940000001</v>
      </c>
    </row>
    <row r="287" spans="1:4">
      <c r="A287" s="47" t="s">
        <v>576</v>
      </c>
      <c r="B287">
        <v>-3</v>
      </c>
      <c r="C287" t="s">
        <v>577</v>
      </c>
      <c r="D287" s="2">
        <v>24013871.940000001</v>
      </c>
    </row>
    <row r="288" spans="1:4">
      <c r="A288" s="45" t="s">
        <v>578</v>
      </c>
      <c r="B288">
        <v>-8</v>
      </c>
      <c r="C288" t="s">
        <v>579</v>
      </c>
      <c r="D288" s="2">
        <v>24013871.940000001</v>
      </c>
    </row>
    <row r="289" spans="1:4">
      <c r="A289" s="45" t="s">
        <v>329</v>
      </c>
      <c r="B289">
        <v>-8</v>
      </c>
      <c r="C289" t="s">
        <v>229</v>
      </c>
      <c r="D289" s="2">
        <v>912414694.49000001</v>
      </c>
    </row>
    <row r="290" spans="1:4">
      <c r="A290" s="45" t="s">
        <v>230</v>
      </c>
      <c r="B290">
        <v>-5</v>
      </c>
      <c r="C290" t="s">
        <v>231</v>
      </c>
      <c r="D290" s="2">
        <v>912414694.49000001</v>
      </c>
    </row>
    <row r="291" spans="1:4">
      <c r="A291" s="45" t="s">
        <v>232</v>
      </c>
      <c r="B291">
        <v>0</v>
      </c>
      <c r="C291" t="s">
        <v>231</v>
      </c>
      <c r="D291" s="2">
        <v>912414694.49000001</v>
      </c>
    </row>
    <row r="292" spans="1:4">
      <c r="A292" s="45" t="s">
        <v>233</v>
      </c>
      <c r="B292">
        <v>-5</v>
      </c>
      <c r="C292" t="s">
        <v>311</v>
      </c>
      <c r="D292" s="2">
        <v>879111632.69000006</v>
      </c>
    </row>
    <row r="293" spans="1:4">
      <c r="A293" s="45" t="s">
        <v>234</v>
      </c>
      <c r="B293">
        <v>-2</v>
      </c>
      <c r="C293" t="s">
        <v>235</v>
      </c>
      <c r="D293" s="2">
        <v>33303061.800000001</v>
      </c>
    </row>
    <row r="294" spans="1:4">
      <c r="A294" s="45" t="s">
        <v>332</v>
      </c>
      <c r="B294">
        <v>-6</v>
      </c>
      <c r="C294" t="s">
        <v>236</v>
      </c>
      <c r="D294" s="2">
        <v>70412842.400000006</v>
      </c>
    </row>
    <row r="295" spans="1:4">
      <c r="A295" s="45" t="s">
        <v>237</v>
      </c>
      <c r="B295">
        <v>0</v>
      </c>
      <c r="C295" t="s">
        <v>238</v>
      </c>
      <c r="D295" s="2">
        <v>70412842.400000006</v>
      </c>
    </row>
    <row r="296" spans="1:4">
      <c r="A296" s="46" t="s">
        <v>239</v>
      </c>
      <c r="B296">
        <v>0</v>
      </c>
      <c r="C296" t="s">
        <v>580</v>
      </c>
      <c r="D296">
        <v>11.86</v>
      </c>
    </row>
    <row r="297" spans="1:4">
      <c r="A297" s="36" t="s">
        <v>240</v>
      </c>
      <c r="B297" s="36">
        <v>-5</v>
      </c>
      <c r="C297" t="s">
        <v>581</v>
      </c>
      <c r="D297" s="2">
        <v>11.86</v>
      </c>
    </row>
    <row r="298" spans="1:4">
      <c r="A298" s="36" t="s">
        <v>333</v>
      </c>
      <c r="B298">
        <v>-9</v>
      </c>
      <c r="C298" t="s">
        <v>582</v>
      </c>
      <c r="D298" s="2">
        <v>70412757.760000005</v>
      </c>
    </row>
    <row r="299" spans="1:4">
      <c r="A299" s="36" t="s">
        <v>330</v>
      </c>
      <c r="B299">
        <v>-1</v>
      </c>
      <c r="C299" t="s">
        <v>583</v>
      </c>
      <c r="D299" s="2">
        <v>70412757.760000005</v>
      </c>
    </row>
    <row r="300" spans="1:4">
      <c r="A300" s="36" t="s">
        <v>241</v>
      </c>
      <c r="B300">
        <v>-9</v>
      </c>
      <c r="C300" t="s">
        <v>584</v>
      </c>
      <c r="D300" s="2">
        <v>72.78</v>
      </c>
    </row>
    <row r="301" spans="1:4">
      <c r="A301" s="36"/>
    </row>
    <row r="302" spans="1:4">
      <c r="A302" s="36"/>
    </row>
    <row r="303" spans="1:4">
      <c r="A303" s="36" t="s">
        <v>611</v>
      </c>
      <c r="B303" t="s">
        <v>612</v>
      </c>
      <c r="C303" t="s">
        <v>711</v>
      </c>
      <c r="D303" t="s">
        <v>712</v>
      </c>
    </row>
    <row r="304" spans="1:4">
      <c r="A304" s="36" t="s">
        <v>650</v>
      </c>
      <c r="B304" t="s">
        <v>651</v>
      </c>
      <c r="C304" t="s">
        <v>652</v>
      </c>
    </row>
    <row r="305" spans="1:4">
      <c r="A305" s="36" t="s">
        <v>653</v>
      </c>
      <c r="C305" t="s">
        <v>713</v>
      </c>
      <c r="D305" t="s">
        <v>714</v>
      </c>
    </row>
    <row r="306" spans="1:4">
      <c r="A306" s="36" t="s">
        <v>715</v>
      </c>
      <c r="B306" t="s">
        <v>654</v>
      </c>
      <c r="C306" t="s">
        <v>716</v>
      </c>
      <c r="D306" t="s">
        <v>726</v>
      </c>
    </row>
    <row r="307" spans="1:4">
      <c r="A307" s="49">
        <v>0.65390046296296289</v>
      </c>
      <c r="C307" t="s">
        <v>707</v>
      </c>
      <c r="D307" t="s">
        <v>708</v>
      </c>
    </row>
    <row r="308" spans="1:4">
      <c r="A308" s="36" t="s">
        <v>646</v>
      </c>
      <c r="B308" t="s">
        <v>647</v>
      </c>
      <c r="C308" t="s">
        <v>722</v>
      </c>
      <c r="D308" t="s">
        <v>723</v>
      </c>
    </row>
    <row r="309" spans="1:4">
      <c r="A309" s="36" t="s">
        <v>611</v>
      </c>
      <c r="B309" t="s">
        <v>612</v>
      </c>
      <c r="C309" t="s">
        <v>711</v>
      </c>
      <c r="D309" t="s">
        <v>712</v>
      </c>
    </row>
    <row r="310" spans="1:4">
      <c r="A310" s="36" t="s">
        <v>613</v>
      </c>
      <c r="B310" t="s">
        <v>614</v>
      </c>
      <c r="C310" t="s">
        <v>615</v>
      </c>
    </row>
    <row r="311" spans="1:4">
      <c r="A311" s="36" t="s">
        <v>611</v>
      </c>
      <c r="B311" t="s">
        <v>612</v>
      </c>
      <c r="C311" t="s">
        <v>711</v>
      </c>
      <c r="D311" t="s">
        <v>712</v>
      </c>
    </row>
    <row r="312" spans="1:4">
      <c r="A312" s="36"/>
    </row>
    <row r="313" spans="1:4">
      <c r="A313" s="36" t="s">
        <v>585</v>
      </c>
      <c r="B313">
        <v>-1</v>
      </c>
      <c r="C313" t="s">
        <v>586</v>
      </c>
      <c r="D313" s="2">
        <v>72.78</v>
      </c>
    </row>
    <row r="314" spans="1:4">
      <c r="A314" s="36">
        <v>9</v>
      </c>
      <c r="B314">
        <v>-8</v>
      </c>
      <c r="C314" t="s">
        <v>620</v>
      </c>
      <c r="D314" s="2">
        <v>74647059.890000001</v>
      </c>
    </row>
    <row r="315" spans="1:4">
      <c r="A315" s="36" t="s">
        <v>634</v>
      </c>
      <c r="B315">
        <v>-8</v>
      </c>
      <c r="C315" t="s">
        <v>620</v>
      </c>
      <c r="D315" s="2">
        <v>74647059.890000001</v>
      </c>
    </row>
    <row r="316" spans="1:4">
      <c r="A316" s="36" t="s">
        <v>635</v>
      </c>
      <c r="B316">
        <v>-1</v>
      </c>
      <c r="C316" t="s">
        <v>623</v>
      </c>
      <c r="D316" s="2">
        <v>74647059.890000001</v>
      </c>
    </row>
    <row r="317" spans="1:4">
      <c r="A317" s="36" t="s">
        <v>636</v>
      </c>
      <c r="B317">
        <v>-5</v>
      </c>
      <c r="C317" t="s">
        <v>637</v>
      </c>
      <c r="D317" s="2">
        <v>74647059.890000001</v>
      </c>
    </row>
    <row r="318" spans="1:4">
      <c r="A318" s="36" t="s">
        <v>638</v>
      </c>
      <c r="B318">
        <v>-1</v>
      </c>
      <c r="C318" t="s">
        <v>639</v>
      </c>
      <c r="D318" s="2">
        <v>74647059.890000001</v>
      </c>
    </row>
    <row r="319" spans="1:4">
      <c r="A319" s="36" t="s">
        <v>640</v>
      </c>
      <c r="B319">
        <v>-6</v>
      </c>
      <c r="C319" t="s">
        <v>641</v>
      </c>
      <c r="D319" s="2">
        <v>35006416.810000002</v>
      </c>
    </row>
    <row r="320" spans="1:4">
      <c r="A320" s="45" t="s">
        <v>642</v>
      </c>
      <c r="B320">
        <v>-4</v>
      </c>
      <c r="C320" t="s">
        <v>643</v>
      </c>
      <c r="D320" s="2">
        <v>39640643.079999998</v>
      </c>
    </row>
    <row r="321" spans="1:4">
      <c r="A321" s="46"/>
    </row>
    <row r="322" spans="1:4">
      <c r="A322" s="46"/>
      <c r="C322" t="s">
        <v>244</v>
      </c>
      <c r="D322" t="s">
        <v>727</v>
      </c>
    </row>
    <row r="323" spans="1:4">
      <c r="A323" s="45"/>
    </row>
    <row r="363" spans="1:4">
      <c r="A363" t="s">
        <v>611</v>
      </c>
      <c r="B363" t="s">
        <v>612</v>
      </c>
      <c r="C363" t="s">
        <v>711</v>
      </c>
      <c r="D363" t="s">
        <v>712</v>
      </c>
    </row>
    <row r="364" spans="1:4">
      <c r="A364" t="s">
        <v>650</v>
      </c>
      <c r="B364" t="s">
        <v>651</v>
      </c>
      <c r="C364" t="s">
        <v>652</v>
      </c>
    </row>
    <row r="365" spans="1:4">
      <c r="A365" t="s">
        <v>653</v>
      </c>
      <c r="C365" t="s">
        <v>713</v>
      </c>
      <c r="D365" t="s">
        <v>714</v>
      </c>
    </row>
    <row r="366" spans="1:4">
      <c r="A366" t="s">
        <v>715</v>
      </c>
      <c r="B366" t="s">
        <v>654</v>
      </c>
      <c r="C366" t="s">
        <v>716</v>
      </c>
      <c r="D366" t="s">
        <v>728</v>
      </c>
    </row>
    <row r="367" spans="1:4">
      <c r="A367" s="50">
        <v>0.65390046296296289</v>
      </c>
      <c r="C367" t="s">
        <v>707</v>
      </c>
      <c r="D367" t="s">
        <v>708</v>
      </c>
    </row>
    <row r="368" spans="1:4">
      <c r="A368" t="s">
        <v>646</v>
      </c>
      <c r="B368" t="s">
        <v>647</v>
      </c>
      <c r="C368" t="s">
        <v>722</v>
      </c>
      <c r="D368" t="s">
        <v>723</v>
      </c>
    </row>
    <row r="369" spans="1:4">
      <c r="A369" t="s">
        <v>611</v>
      </c>
      <c r="B369" t="s">
        <v>612</v>
      </c>
      <c r="C369" t="s">
        <v>711</v>
      </c>
      <c r="D369" t="s">
        <v>712</v>
      </c>
    </row>
    <row r="370" spans="1:4">
      <c r="C370" t="s">
        <v>729</v>
      </c>
      <c r="D370" t="s">
        <v>730</v>
      </c>
    </row>
    <row r="371" spans="1:4">
      <c r="A371" t="s">
        <v>611</v>
      </c>
      <c r="B371" t="s">
        <v>612</v>
      </c>
      <c r="C371" t="s">
        <v>711</v>
      </c>
      <c r="D371" t="s">
        <v>712</v>
      </c>
    </row>
    <row r="379" spans="1:4">
      <c r="A379" t="s">
        <v>691</v>
      </c>
      <c r="B379" t="s">
        <v>667</v>
      </c>
      <c r="C379" t="s">
        <v>692</v>
      </c>
      <c r="D379" t="s">
        <v>693</v>
      </c>
    </row>
    <row r="380" spans="1:4">
      <c r="A380" t="s">
        <v>655</v>
      </c>
      <c r="C380" t="s">
        <v>731</v>
      </c>
      <c r="D380" t="s">
        <v>732</v>
      </c>
    </row>
    <row r="381" spans="1:4">
      <c r="C381" t="s">
        <v>694</v>
      </c>
    </row>
    <row r="389" spans="1:4">
      <c r="A389" t="s">
        <v>657</v>
      </c>
      <c r="B389" t="s">
        <v>658</v>
      </c>
      <c r="C389" t="s">
        <v>659</v>
      </c>
      <c r="D389" t="s">
        <v>660</v>
      </c>
    </row>
    <row r="390" spans="1:4">
      <c r="A390" t="s">
        <v>661</v>
      </c>
      <c r="B390" t="s">
        <v>662</v>
      </c>
      <c r="C390" t="e">
        <f>- RESPONSAVEL PELOS           VICE-PRESIDENTE</f>
        <v>#NAME?</v>
      </c>
      <c r="D390" t="s">
        <v>656</v>
      </c>
    </row>
    <row r="391" spans="1:4">
      <c r="A391" t="s">
        <v>663</v>
      </c>
      <c r="B391" t="s">
        <v>664</v>
      </c>
      <c r="C391" t="s">
        <v>665</v>
      </c>
    </row>
    <row r="399" spans="1:4">
      <c r="A399" t="s">
        <v>666</v>
      </c>
      <c r="B399" t="s">
        <v>667</v>
      </c>
      <c r="C399" t="s">
        <v>668</v>
      </c>
      <c r="D399" t="s">
        <v>695</v>
      </c>
    </row>
    <row r="400" spans="1:4">
      <c r="A400" t="s">
        <v>661</v>
      </c>
      <c r="B400" t="s">
        <v>662</v>
      </c>
      <c r="C400" t="s">
        <v>656</v>
      </c>
      <c r="D400" t="s">
        <v>696</v>
      </c>
    </row>
    <row r="401" spans="1:4">
      <c r="D401" t="s">
        <v>697</v>
      </c>
    </row>
    <row r="409" spans="1:4">
      <c r="A409" t="s">
        <v>698</v>
      </c>
      <c r="B409" t="s">
        <v>699</v>
      </c>
      <c r="C409" t="s">
        <v>700</v>
      </c>
      <c r="D409" t="s">
        <v>701</v>
      </c>
    </row>
    <row r="410" spans="1:4">
      <c r="A410" t="s">
        <v>661</v>
      </c>
      <c r="B410" t="s">
        <v>662</v>
      </c>
      <c r="C410" t="s">
        <v>656</v>
      </c>
      <c r="D410" t="s">
        <v>702</v>
      </c>
    </row>
    <row r="411" spans="1:4">
      <c r="D411" t="s">
        <v>703</v>
      </c>
    </row>
    <row r="419" spans="1:4">
      <c r="A419" t="s">
        <v>611</v>
      </c>
      <c r="B419" t="s">
        <v>612</v>
      </c>
      <c r="C419" t="s">
        <v>711</v>
      </c>
      <c r="D419" t="s">
        <v>712</v>
      </c>
    </row>
    <row r="420" spans="1:4">
      <c r="A420" t="s">
        <v>650</v>
      </c>
      <c r="B420" t="s">
        <v>651</v>
      </c>
      <c r="C420" t="s">
        <v>652</v>
      </c>
    </row>
    <row r="421" spans="1:4">
      <c r="A421" t="s">
        <v>653</v>
      </c>
      <c r="C421" t="s">
        <v>713</v>
      </c>
      <c r="D421" t="s">
        <v>733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4">
    <tabColor theme="4" tint="-0.249977111117893"/>
  </sheetPr>
  <dimension ref="A3:G28"/>
  <sheetViews>
    <sheetView showGridLines="0" zoomScale="90" zoomScaleNormal="90" workbookViewId="0">
      <selection activeCell="M16" sqref="M16"/>
    </sheetView>
  </sheetViews>
  <sheetFormatPr defaultColWidth="8.85546875" defaultRowHeight="12" outlineLevelCol="1"/>
  <cols>
    <col min="1" max="1" width="1.7109375" style="196" customWidth="1"/>
    <col min="2" max="2" width="59" style="196" customWidth="1"/>
    <col min="3" max="3" width="10.7109375" style="196" customWidth="1"/>
    <col min="4" max="5" width="15.7109375" style="216" customWidth="1"/>
    <col min="6" max="6" width="15.7109375" style="216" hidden="1" customWidth="1" outlineLevel="1"/>
    <col min="7" max="7" width="3.28515625" style="196" customWidth="1" collapsed="1"/>
    <col min="8" max="16384" width="8.85546875" style="196"/>
  </cols>
  <sheetData>
    <row r="3" spans="1:6" s="193" customFormat="1" ht="15" customHeight="1">
      <c r="A3" s="192"/>
      <c r="B3" s="362" t="s">
        <v>1233</v>
      </c>
      <c r="C3" s="363"/>
      <c r="D3" s="366">
        <v>2019</v>
      </c>
      <c r="E3" s="366">
        <v>2018</v>
      </c>
      <c r="F3" s="366">
        <v>2017</v>
      </c>
    </row>
    <row r="4" spans="1:6" s="193" customFormat="1" ht="15" customHeight="1">
      <c r="A4" s="218"/>
      <c r="B4" s="364"/>
      <c r="C4" s="365"/>
      <c r="D4" s="367"/>
      <c r="E4" s="367"/>
      <c r="F4" s="367"/>
    </row>
    <row r="5" spans="1:6" ht="20.100000000000001" customHeight="1">
      <c r="B5" s="229" t="s">
        <v>1131</v>
      </c>
      <c r="C5" s="230"/>
      <c r="D5" s="202">
        <f t="shared" ref="D5:F5" si="0">D6</f>
        <v>480179000</v>
      </c>
      <c r="E5" s="202">
        <f t="shared" si="0"/>
        <v>63443000</v>
      </c>
      <c r="F5" s="202">
        <f t="shared" si="0"/>
        <v>-20082000</v>
      </c>
    </row>
    <row r="6" spans="1:6" ht="20.100000000000001" customHeight="1">
      <c r="B6" s="224" t="s">
        <v>1271</v>
      </c>
      <c r="C6" s="225" t="s">
        <v>1224</v>
      </c>
      <c r="D6" s="226">
        <v>480179000</v>
      </c>
      <c r="E6" s="226">
        <v>63443000</v>
      </c>
      <c r="F6" s="226">
        <v>-20082000</v>
      </c>
    </row>
    <row r="7" spans="1:6" ht="20.100000000000001" customHeight="1">
      <c r="B7" s="222" t="s">
        <v>1132</v>
      </c>
      <c r="C7" s="223"/>
      <c r="D7" s="227">
        <f>ROUND(SUM(D8:D12),-3)</f>
        <v>-74545000</v>
      </c>
      <c r="E7" s="227">
        <f>SUM(E8:E12)</f>
        <v>-121904000</v>
      </c>
      <c r="F7" s="227">
        <f t="shared" ref="F7" si="1">SUM(F8:F12)</f>
        <v>-21765000</v>
      </c>
    </row>
    <row r="8" spans="1:6" ht="20.100000000000001" customHeight="1">
      <c r="B8" s="224" t="s">
        <v>1109</v>
      </c>
      <c r="C8" s="225" t="s">
        <v>1307</v>
      </c>
      <c r="D8" s="226">
        <v>-33758611</v>
      </c>
      <c r="E8" s="226">
        <v>-26359000</v>
      </c>
      <c r="F8" s="226">
        <v>-16695000</v>
      </c>
    </row>
    <row r="9" spans="1:6" ht="20.100000000000001" customHeight="1">
      <c r="B9" s="224" t="s">
        <v>1118</v>
      </c>
      <c r="C9" s="225" t="s">
        <v>1223</v>
      </c>
      <c r="D9" s="226">
        <v>-9896000</v>
      </c>
      <c r="E9" s="226">
        <v>-8080000</v>
      </c>
      <c r="F9" s="226">
        <v>-5102000</v>
      </c>
    </row>
    <row r="10" spans="1:6" ht="20.100000000000001" customHeight="1">
      <c r="A10" s="219"/>
      <c r="B10" s="224" t="s">
        <v>361</v>
      </c>
      <c r="C10" s="225" t="s">
        <v>1223</v>
      </c>
      <c r="D10" s="226">
        <v>882000</v>
      </c>
      <c r="E10" s="226">
        <v>1203000</v>
      </c>
      <c r="F10" s="226">
        <v>48000</v>
      </c>
    </row>
    <row r="11" spans="1:6" ht="20.100000000000001" customHeight="1">
      <c r="B11" s="224" t="s">
        <v>258</v>
      </c>
      <c r="C11" s="225" t="s">
        <v>1223</v>
      </c>
      <c r="D11" s="226">
        <v>-16416000</v>
      </c>
      <c r="E11" s="226">
        <v>-901000</v>
      </c>
      <c r="F11" s="226">
        <v>-16000</v>
      </c>
    </row>
    <row r="12" spans="1:6" ht="20.100000000000001" customHeight="1">
      <c r="B12" s="224" t="s">
        <v>1277</v>
      </c>
      <c r="C12" s="225" t="s">
        <v>1223</v>
      </c>
      <c r="D12" s="226">
        <v>-15356000</v>
      </c>
      <c r="E12" s="226">
        <v>-87767000</v>
      </c>
      <c r="F12" s="226">
        <v>0</v>
      </c>
    </row>
    <row r="13" spans="1:6" ht="20.100000000000001" customHeight="1">
      <c r="B13" s="222" t="s">
        <v>1133</v>
      </c>
      <c r="C13" s="225"/>
      <c r="D13" s="227">
        <f>D5+D7</f>
        <v>405634000</v>
      </c>
      <c r="E13" s="227">
        <f>E5+E7</f>
        <v>-58461000</v>
      </c>
      <c r="F13" s="227">
        <f t="shared" ref="F13" si="2">F5+F7</f>
        <v>-41847000</v>
      </c>
    </row>
    <row r="14" spans="1:6" ht="20.100000000000001" customHeight="1">
      <c r="B14" s="224" t="s">
        <v>1243</v>
      </c>
      <c r="C14" s="225" t="s">
        <v>1290</v>
      </c>
      <c r="D14" s="226">
        <v>75704000</v>
      </c>
      <c r="E14" s="226">
        <v>88950000</v>
      </c>
      <c r="F14" s="226">
        <v>114380000</v>
      </c>
    </row>
    <row r="15" spans="1:6" ht="20.100000000000001" customHeight="1">
      <c r="B15" s="224" t="s">
        <v>1110</v>
      </c>
      <c r="C15" s="225" t="s">
        <v>1290</v>
      </c>
      <c r="D15" s="226">
        <v>-3419000</v>
      </c>
      <c r="E15" s="226">
        <v>-233000</v>
      </c>
      <c r="F15" s="226">
        <v>0</v>
      </c>
    </row>
    <row r="16" spans="1:6" ht="20.100000000000001" customHeight="1">
      <c r="B16" s="222" t="s">
        <v>1134</v>
      </c>
      <c r="C16" s="225"/>
      <c r="D16" s="227">
        <f>SUM(D13:D15)</f>
        <v>477919000</v>
      </c>
      <c r="E16" s="227">
        <f>SUM(E13:E15)</f>
        <v>30256000</v>
      </c>
      <c r="F16" s="227">
        <f t="shared" ref="F16" si="3">SUM(F13:F15)</f>
        <v>72533000</v>
      </c>
    </row>
    <row r="17" spans="2:6" ht="20.100000000000001" customHeight="1">
      <c r="B17" s="222" t="s">
        <v>1135</v>
      </c>
      <c r="C17" s="225" t="s">
        <v>1222</v>
      </c>
      <c r="D17" s="227">
        <f>SUM(D18:D20)</f>
        <v>-90102000</v>
      </c>
      <c r="E17" s="227">
        <f>SUM(E18:E20)</f>
        <v>9817000</v>
      </c>
      <c r="F17" s="227">
        <f t="shared" ref="F17" si="4">SUM(F18:F20)</f>
        <v>-26282000</v>
      </c>
    </row>
    <row r="18" spans="2:6" ht="19.5" customHeight="1">
      <c r="B18" s="224" t="s">
        <v>1136</v>
      </c>
      <c r="C18" s="225"/>
      <c r="D18" s="226">
        <v>-66496000</v>
      </c>
      <c r="E18" s="226">
        <v>-11258000</v>
      </c>
      <c r="F18" s="226">
        <v>-19318000</v>
      </c>
    </row>
    <row r="19" spans="2:6" ht="20.100000000000001" customHeight="1">
      <c r="B19" s="224" t="s">
        <v>1137</v>
      </c>
      <c r="C19" s="225"/>
      <c r="D19" s="226">
        <v>-23890000</v>
      </c>
      <c r="E19" s="226">
        <v>-4021000</v>
      </c>
      <c r="F19" s="226">
        <v>-6963000</v>
      </c>
    </row>
    <row r="20" spans="2:6" ht="20.100000000000001" customHeight="1">
      <c r="B20" s="224" t="s">
        <v>1002</v>
      </c>
      <c r="C20" s="225"/>
      <c r="D20" s="226">
        <v>284000</v>
      </c>
      <c r="E20" s="226">
        <v>25096000</v>
      </c>
      <c r="F20" s="226">
        <v>-1000</v>
      </c>
    </row>
    <row r="21" spans="2:6" ht="20.100000000000001" customHeight="1">
      <c r="B21" s="222" t="s">
        <v>1215</v>
      </c>
      <c r="C21" s="225"/>
      <c r="D21" s="227">
        <f>D16+D17</f>
        <v>387817000</v>
      </c>
      <c r="E21" s="227">
        <f>E16+E17</f>
        <v>40073000</v>
      </c>
      <c r="F21" s="227">
        <f t="shared" ref="F21" si="5">F16+F17</f>
        <v>46251000</v>
      </c>
    </row>
    <row r="22" spans="2:6" ht="20.100000000000001" customHeight="1">
      <c r="B22" s="222" t="s">
        <v>1138</v>
      </c>
      <c r="C22" s="225"/>
      <c r="D22" s="227">
        <v>-644000</v>
      </c>
      <c r="E22" s="227">
        <v>-552000</v>
      </c>
      <c r="F22" s="227">
        <v>0</v>
      </c>
    </row>
    <row r="23" spans="2:6" ht="20.100000000000001" customHeight="1">
      <c r="B23" s="222" t="s">
        <v>1139</v>
      </c>
      <c r="C23" s="223"/>
      <c r="D23" s="227">
        <f t="shared" ref="D23" si="6">D21+D22</f>
        <v>387173000</v>
      </c>
      <c r="E23" s="227">
        <f>E21+E22</f>
        <v>39521000</v>
      </c>
      <c r="F23" s="227">
        <f t="shared" ref="F23" si="7">F21+F22</f>
        <v>46251000</v>
      </c>
    </row>
    <row r="24" spans="2:6" ht="20.100000000000001" customHeight="1">
      <c r="B24" s="222" t="s">
        <v>1140</v>
      </c>
      <c r="C24" s="223"/>
      <c r="D24" s="228">
        <v>2500000</v>
      </c>
      <c r="E24" s="228">
        <v>2500000</v>
      </c>
      <c r="F24" s="228">
        <v>2500000</v>
      </c>
    </row>
    <row r="25" spans="2:6" ht="20.100000000000001" customHeight="1">
      <c r="B25" s="292" t="s">
        <v>1281</v>
      </c>
      <c r="C25" s="293"/>
      <c r="D25" s="294">
        <f t="shared" ref="D25" si="8">D23/D24</f>
        <v>154.86920000000001</v>
      </c>
      <c r="E25" s="294">
        <f t="shared" ref="E25:F25" si="9">E23/E24</f>
        <v>15.808400000000001</v>
      </c>
      <c r="F25" s="294">
        <f t="shared" si="9"/>
        <v>18.500399999999999</v>
      </c>
    </row>
    <row r="26" spans="2:6" ht="15" customHeight="1">
      <c r="B26" s="295" t="s">
        <v>342</v>
      </c>
      <c r="C26" s="296"/>
      <c r="D26" s="297"/>
      <c r="E26" s="297"/>
      <c r="F26" s="297"/>
    </row>
    <row r="27" spans="2:6" ht="15" customHeight="1">
      <c r="C27" s="220"/>
      <c r="D27" s="221"/>
      <c r="E27" s="221"/>
      <c r="F27" s="221"/>
    </row>
    <row r="28" spans="2:6" ht="15" customHeight="1">
      <c r="C28" s="220"/>
      <c r="D28" s="221"/>
      <c r="E28" s="221"/>
      <c r="F28" s="221"/>
    </row>
  </sheetData>
  <mergeCells count="4">
    <mergeCell ref="B3:C4"/>
    <mergeCell ref="D3:D4"/>
    <mergeCell ref="E3:E4"/>
    <mergeCell ref="F3:F4"/>
  </mergeCells>
  <phoneticPr fontId="25" type="noConversion"/>
  <conditionalFormatting sqref="B14:B22 B24">
    <cfRule type="cellIs" dxfId="132" priority="577" operator="lessThan">
      <formula>0</formula>
    </cfRule>
  </conditionalFormatting>
  <conditionalFormatting sqref="B5:B6">
    <cfRule type="cellIs" dxfId="131" priority="581" operator="lessThan">
      <formula>0</formula>
    </cfRule>
  </conditionalFormatting>
  <conditionalFormatting sqref="B12 B7:B9">
    <cfRule type="cellIs" dxfId="130" priority="580" operator="lessThan">
      <formula>0</formula>
    </cfRule>
  </conditionalFormatting>
  <conditionalFormatting sqref="B10">
    <cfRule type="cellIs" dxfId="129" priority="579" operator="lessThan">
      <formula>0</formula>
    </cfRule>
  </conditionalFormatting>
  <conditionalFormatting sqref="B13">
    <cfRule type="cellIs" dxfId="128" priority="578" operator="lessThan">
      <formula>0</formula>
    </cfRule>
  </conditionalFormatting>
  <conditionalFormatting sqref="C5 C21:C23">
    <cfRule type="cellIs" dxfId="127" priority="576" operator="lessThan">
      <formula>0</formula>
    </cfRule>
  </conditionalFormatting>
  <conditionalFormatting sqref="C7">
    <cfRule type="cellIs" dxfId="126" priority="575" operator="lessThan">
      <formula>0</formula>
    </cfRule>
  </conditionalFormatting>
  <conditionalFormatting sqref="C24:C25">
    <cfRule type="cellIs" dxfId="125" priority="572" operator="lessThan">
      <formula>0</formula>
    </cfRule>
  </conditionalFormatting>
  <conditionalFormatting sqref="C18:C20">
    <cfRule type="cellIs" dxfId="124" priority="404" operator="lessThan">
      <formula>0</formula>
    </cfRule>
  </conditionalFormatting>
  <conditionalFormatting sqref="C6">
    <cfRule type="cellIs" dxfId="123" priority="147" operator="lessThan">
      <formula>0</formula>
    </cfRule>
  </conditionalFormatting>
  <conditionalFormatting sqref="B11">
    <cfRule type="cellIs" dxfId="122" priority="146" operator="lessThan">
      <formula>0</formula>
    </cfRule>
  </conditionalFormatting>
  <conditionalFormatting sqref="B3">
    <cfRule type="cellIs" dxfId="121" priority="144" operator="lessThan">
      <formula>0</formula>
    </cfRule>
  </conditionalFormatting>
  <conditionalFormatting sqref="B23">
    <cfRule type="cellIs" dxfId="120" priority="21" operator="lessThan">
      <formula>0</formula>
    </cfRule>
  </conditionalFormatting>
  <conditionalFormatting sqref="B25">
    <cfRule type="cellIs" dxfId="119" priority="20" operator="lessThan">
      <formula>0</formula>
    </cfRule>
  </conditionalFormatting>
  <conditionalFormatting sqref="E3:F3">
    <cfRule type="cellIs" dxfId="118" priority="4" operator="lessThan">
      <formula>0</formula>
    </cfRule>
  </conditionalFormatting>
  <conditionalFormatting sqref="D3">
    <cfRule type="cellIs" dxfId="117" priority="3" operator="lessThan">
      <formula>0</formula>
    </cfRule>
  </conditionalFormatting>
  <conditionalFormatting sqref="C8:C17">
    <cfRule type="cellIs" dxfId="116" priority="2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E13 E25 E7 E17 E21 D21 D23 D25 D1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5">
    <tabColor theme="4" tint="-0.249977111117893"/>
  </sheetPr>
  <dimension ref="A3:G18"/>
  <sheetViews>
    <sheetView showGridLines="0" zoomScale="90" zoomScaleNormal="90" workbookViewId="0">
      <selection activeCell="E18" sqref="E18"/>
    </sheetView>
  </sheetViews>
  <sheetFormatPr defaultRowHeight="12" outlineLevelCol="1"/>
  <cols>
    <col min="1" max="1" width="1.5703125" style="190" customWidth="1"/>
    <col min="2" max="2" width="64.5703125" style="190" customWidth="1"/>
    <col min="3" max="3" width="11.7109375" style="232" customWidth="1"/>
    <col min="4" max="5" width="15.7109375" style="231" customWidth="1"/>
    <col min="6" max="6" width="15.7109375" style="190" hidden="1" customWidth="1" outlineLevel="1"/>
    <col min="7" max="7" width="2.140625" style="190" customWidth="1" collapsed="1"/>
    <col min="8" max="16384" width="9.140625" style="190"/>
  </cols>
  <sheetData>
    <row r="3" spans="1:6" s="193" customFormat="1" ht="15" customHeight="1">
      <c r="A3" s="192"/>
      <c r="B3" s="362" t="s">
        <v>1270</v>
      </c>
      <c r="C3" s="363"/>
      <c r="D3" s="366">
        <v>2019</v>
      </c>
      <c r="E3" s="366">
        <v>2018</v>
      </c>
      <c r="F3" s="366">
        <v>2017</v>
      </c>
    </row>
    <row r="4" spans="1:6" s="193" customFormat="1" ht="15" customHeight="1">
      <c r="A4" s="218"/>
      <c r="B4" s="364"/>
      <c r="C4" s="365"/>
      <c r="D4" s="367"/>
      <c r="E4" s="367"/>
      <c r="F4" s="367"/>
    </row>
    <row r="5" spans="1:6" ht="20.100000000000001" customHeight="1">
      <c r="B5" s="229" t="s">
        <v>1139</v>
      </c>
      <c r="C5" s="230"/>
      <c r="D5" s="202">
        <f>VLOOKUP($B5,DRE!$B:$XFD,MATCH(D$3,DRE!$B$3:$XFD$3,0),FALSE)</f>
        <v>387173000</v>
      </c>
      <c r="E5" s="202">
        <f>VLOOKUP($B5,DRE!$B:$XFD,MATCH(E$3,DRE!$B$3:$XFD$3,0),FALSE)</f>
        <v>39521000</v>
      </c>
      <c r="F5" s="202">
        <f>VLOOKUP($B5,DRE!$B:$XFD,MATCH(F$3,DRE!$B$3:$XFD$3,0),FALSE)</f>
        <v>46251000</v>
      </c>
    </row>
    <row r="6" spans="1:6" ht="20.100000000000001" customHeight="1">
      <c r="B6" s="222" t="s">
        <v>1216</v>
      </c>
      <c r="C6" s="331"/>
      <c r="D6" s="235">
        <f>SUM(D7:D8)</f>
        <v>0</v>
      </c>
      <c r="E6" s="235">
        <f t="shared" ref="E6:F6" si="0">SUM(E7:E8)</f>
        <v>-397330000</v>
      </c>
      <c r="F6" s="235">
        <f t="shared" si="0"/>
        <v>5168000</v>
      </c>
    </row>
    <row r="7" spans="1:6" ht="20.100000000000001" customHeight="1">
      <c r="B7" s="236" t="s">
        <v>1141</v>
      </c>
      <c r="C7" s="225"/>
      <c r="D7" s="226">
        <v>0</v>
      </c>
      <c r="E7" s="226">
        <v>-663377000</v>
      </c>
      <c r="F7" s="226">
        <v>8629000</v>
      </c>
    </row>
    <row r="8" spans="1:6" ht="20.100000000000001" customHeight="1">
      <c r="B8" s="236" t="s">
        <v>1142</v>
      </c>
      <c r="C8" s="225"/>
      <c r="D8" s="226">
        <v>0</v>
      </c>
      <c r="E8" s="226">
        <v>266047000</v>
      </c>
      <c r="F8" s="226">
        <v>-3461000</v>
      </c>
    </row>
    <row r="9" spans="1:6" ht="20.100000000000001" customHeight="1">
      <c r="B9" s="222" t="s">
        <v>1217</v>
      </c>
      <c r="C9" s="225"/>
      <c r="D9" s="235">
        <f t="shared" ref="D9:F9" si="1">D10</f>
        <v>-1711000</v>
      </c>
      <c r="E9" s="235">
        <f t="shared" si="1"/>
        <v>83470000</v>
      </c>
      <c r="F9" s="235">
        <f t="shared" si="1"/>
        <v>316000</v>
      </c>
    </row>
    <row r="10" spans="1:6" ht="20.100000000000001" customHeight="1">
      <c r="B10" s="236" t="s">
        <v>1143</v>
      </c>
      <c r="C10" s="331"/>
      <c r="D10" s="226">
        <v>-1711000</v>
      </c>
      <c r="E10" s="226">
        <v>83470000</v>
      </c>
      <c r="F10" s="226">
        <v>316000</v>
      </c>
    </row>
    <row r="11" spans="1:6" ht="20.100000000000001" customHeight="1">
      <c r="B11" s="222" t="s">
        <v>734</v>
      </c>
      <c r="C11" s="331"/>
      <c r="D11" s="235">
        <f t="shared" ref="D11" si="2">SUM(D12:D13)</f>
        <v>272163000</v>
      </c>
      <c r="E11" s="235">
        <f t="shared" ref="E11:F11" si="3">SUM(E12:E13)</f>
        <v>-214438000</v>
      </c>
      <c r="F11" s="235">
        <f t="shared" si="3"/>
        <v>336000</v>
      </c>
    </row>
    <row r="12" spans="1:6" ht="20.100000000000001" customHeight="1">
      <c r="B12" s="236" t="s">
        <v>1144</v>
      </c>
      <c r="C12" s="225"/>
      <c r="D12" s="226">
        <v>267404000</v>
      </c>
      <c r="E12" s="226">
        <v>-166021000</v>
      </c>
      <c r="F12" s="226">
        <v>336000</v>
      </c>
    </row>
    <row r="13" spans="1:6" ht="20.100000000000001" customHeight="1">
      <c r="B13" s="236" t="s">
        <v>1226</v>
      </c>
      <c r="C13" s="225"/>
      <c r="D13" s="226">
        <v>4759000</v>
      </c>
      <c r="E13" s="226">
        <v>-48417000</v>
      </c>
      <c r="F13" s="226">
        <v>0</v>
      </c>
    </row>
    <row r="14" spans="1:6" ht="20.100000000000001" customHeight="1">
      <c r="B14" s="292" t="s">
        <v>1145</v>
      </c>
      <c r="C14" s="293"/>
      <c r="D14" s="298">
        <f>D5+D6+D9+D11</f>
        <v>657625000</v>
      </c>
      <c r="E14" s="298">
        <f t="shared" ref="E14:F14" si="4">E5+E6+E9+E11</f>
        <v>-488777000</v>
      </c>
      <c r="F14" s="298">
        <f t="shared" si="4"/>
        <v>52071000</v>
      </c>
    </row>
    <row r="15" spans="1:6" ht="15" customHeight="1">
      <c r="B15" s="299" t="s">
        <v>342</v>
      </c>
      <c r="C15" s="300"/>
      <c r="D15" s="301"/>
      <c r="E15" s="301"/>
      <c r="F15" s="302"/>
    </row>
    <row r="16" spans="1:6" ht="15" customHeight="1">
      <c r="D16" s="233"/>
      <c r="E16" s="233"/>
    </row>
    <row r="17" spans="4:5" ht="15" customHeight="1">
      <c r="D17" s="234"/>
      <c r="E17" s="234"/>
    </row>
    <row r="18" spans="4:5">
      <c r="D18" s="233"/>
      <c r="E18" s="233"/>
    </row>
  </sheetData>
  <mergeCells count="4">
    <mergeCell ref="E3:E4"/>
    <mergeCell ref="F3:F4"/>
    <mergeCell ref="B3:C4"/>
    <mergeCell ref="D3:D4"/>
  </mergeCells>
  <phoneticPr fontId="25" type="noConversion"/>
  <conditionalFormatting sqref="C13 B6:C7 C5">
    <cfRule type="cellIs" dxfId="115" priority="156" operator="lessThan">
      <formula>0</formula>
    </cfRule>
  </conditionalFormatting>
  <conditionalFormatting sqref="B8">
    <cfRule type="cellIs" dxfId="114" priority="154" operator="lessThan">
      <formula>0</formula>
    </cfRule>
  </conditionalFormatting>
  <conditionalFormatting sqref="B9">
    <cfRule type="cellIs" dxfId="113" priority="153" operator="lessThan">
      <formula>0</formula>
    </cfRule>
  </conditionalFormatting>
  <conditionalFormatting sqref="B10">
    <cfRule type="cellIs" dxfId="112" priority="152" operator="lessThan">
      <formula>0</formula>
    </cfRule>
  </conditionalFormatting>
  <conditionalFormatting sqref="B11:B12">
    <cfRule type="cellIs" dxfId="111" priority="151" operator="lessThan">
      <formula>0</formula>
    </cfRule>
  </conditionalFormatting>
  <conditionalFormatting sqref="B13">
    <cfRule type="cellIs" dxfId="110" priority="150" operator="lessThan">
      <formula>0</formula>
    </cfRule>
  </conditionalFormatting>
  <conditionalFormatting sqref="C14">
    <cfRule type="cellIs" dxfId="109" priority="142" operator="lessThan">
      <formula>0</formula>
    </cfRule>
  </conditionalFormatting>
  <conditionalFormatting sqref="C8">
    <cfRule type="cellIs" dxfId="108" priority="103" operator="lessThan">
      <formula>0</formula>
    </cfRule>
  </conditionalFormatting>
  <conditionalFormatting sqref="C12">
    <cfRule type="cellIs" dxfId="107" priority="99" operator="lessThan">
      <formula>0</formula>
    </cfRule>
  </conditionalFormatting>
  <conditionalFormatting sqref="B3">
    <cfRule type="cellIs" dxfId="106" priority="53" operator="lessThan">
      <formula>0</formula>
    </cfRule>
  </conditionalFormatting>
  <conditionalFormatting sqref="C11">
    <cfRule type="cellIs" dxfId="105" priority="40" operator="lessThan">
      <formula>0</formula>
    </cfRule>
  </conditionalFormatting>
  <conditionalFormatting sqref="C10">
    <cfRule type="cellIs" dxfId="104" priority="39" operator="lessThan">
      <formula>0</formula>
    </cfRule>
  </conditionalFormatting>
  <conditionalFormatting sqref="C9">
    <cfRule type="cellIs" dxfId="103" priority="38" operator="lessThan">
      <formula>0</formula>
    </cfRule>
  </conditionalFormatting>
  <conditionalFormatting sqref="B5">
    <cfRule type="cellIs" dxfId="102" priority="15" operator="lessThan">
      <formula>0</formula>
    </cfRule>
  </conditionalFormatting>
  <conditionalFormatting sqref="B14">
    <cfRule type="cellIs" dxfId="101" priority="14" operator="lessThan">
      <formula>0</formula>
    </cfRule>
  </conditionalFormatting>
  <conditionalFormatting sqref="F3">
    <cfRule type="cellIs" dxfId="100" priority="4" operator="lessThan">
      <formula>0</formula>
    </cfRule>
  </conditionalFormatting>
  <conditionalFormatting sqref="E3">
    <cfRule type="cellIs" dxfId="99" priority="3" operator="lessThan">
      <formula>0</formula>
    </cfRule>
  </conditionalFormatting>
  <conditionalFormatting sqref="D3">
    <cfRule type="cellIs" dxfId="98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D9 D11 E9 E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7">
    <tabColor theme="0"/>
  </sheetPr>
  <dimension ref="D3:P22"/>
  <sheetViews>
    <sheetView showGridLines="0" topLeftCell="B1" zoomScaleNormal="100" workbookViewId="0">
      <selection activeCell="I30" sqref="I30"/>
    </sheetView>
  </sheetViews>
  <sheetFormatPr defaultRowHeight="12.75"/>
  <cols>
    <col min="4" max="4" width="16.85546875" style="146" customWidth="1"/>
    <col min="5" max="5" width="36.42578125" style="146" bestFit="1" customWidth="1"/>
    <col min="6" max="6" width="12.85546875" style="146" customWidth="1"/>
    <col min="7" max="7" width="15.7109375" style="93" bestFit="1" customWidth="1"/>
    <col min="8" max="8" width="16.85546875" style="93" bestFit="1" customWidth="1"/>
    <col min="9" max="9" width="15" style="127" bestFit="1" customWidth="1"/>
    <col min="10" max="10" width="16.7109375" style="137" customWidth="1"/>
    <col min="11" max="11" width="13.28515625" style="137" bestFit="1" customWidth="1"/>
    <col min="12" max="13" width="9" style="137" customWidth="1"/>
    <col min="14" max="15" width="13.28515625" style="137" bestFit="1" customWidth="1"/>
    <col min="16" max="16" width="9" style="137" customWidth="1"/>
    <col min="260" max="260" width="16.85546875" customWidth="1"/>
    <col min="261" max="261" width="36.42578125" bestFit="1" customWidth="1"/>
    <col min="262" max="262" width="12.85546875" customWidth="1"/>
    <col min="263" max="263" width="15.7109375" bestFit="1" customWidth="1"/>
    <col min="264" max="264" width="16.85546875" bestFit="1" customWidth="1"/>
    <col min="265" max="265" width="15" bestFit="1" customWidth="1"/>
    <col min="266" max="266" width="16.7109375" customWidth="1"/>
    <col min="267" max="267" width="13.28515625" bestFit="1" customWidth="1"/>
    <col min="268" max="269" width="9" customWidth="1"/>
    <col min="270" max="271" width="13.28515625" bestFit="1" customWidth="1"/>
    <col min="272" max="272" width="9" customWidth="1"/>
    <col min="516" max="516" width="16.85546875" customWidth="1"/>
    <col min="517" max="517" width="36.42578125" bestFit="1" customWidth="1"/>
    <col min="518" max="518" width="12.85546875" customWidth="1"/>
    <col min="519" max="519" width="15.7109375" bestFit="1" customWidth="1"/>
    <col min="520" max="520" width="16.85546875" bestFit="1" customWidth="1"/>
    <col min="521" max="521" width="15" bestFit="1" customWidth="1"/>
    <col min="522" max="522" width="16.7109375" customWidth="1"/>
    <col min="523" max="523" width="13.28515625" bestFit="1" customWidth="1"/>
    <col min="524" max="525" width="9" customWidth="1"/>
    <col min="526" max="527" width="13.28515625" bestFit="1" customWidth="1"/>
    <col min="528" max="528" width="9" customWidth="1"/>
    <col min="772" max="772" width="16.85546875" customWidth="1"/>
    <col min="773" max="773" width="36.42578125" bestFit="1" customWidth="1"/>
    <col min="774" max="774" width="12.85546875" customWidth="1"/>
    <col min="775" max="775" width="15.7109375" bestFit="1" customWidth="1"/>
    <col min="776" max="776" width="16.85546875" bestFit="1" customWidth="1"/>
    <col min="777" max="777" width="15" bestFit="1" customWidth="1"/>
    <col min="778" max="778" width="16.7109375" customWidth="1"/>
    <col min="779" max="779" width="13.28515625" bestFit="1" customWidth="1"/>
    <col min="780" max="781" width="9" customWidth="1"/>
    <col min="782" max="783" width="13.28515625" bestFit="1" customWidth="1"/>
    <col min="784" max="784" width="9" customWidth="1"/>
    <col min="1028" max="1028" width="16.85546875" customWidth="1"/>
    <col min="1029" max="1029" width="36.42578125" bestFit="1" customWidth="1"/>
    <col min="1030" max="1030" width="12.85546875" customWidth="1"/>
    <col min="1031" max="1031" width="15.7109375" bestFit="1" customWidth="1"/>
    <col min="1032" max="1032" width="16.85546875" bestFit="1" customWidth="1"/>
    <col min="1033" max="1033" width="15" bestFit="1" customWidth="1"/>
    <col min="1034" max="1034" width="16.7109375" customWidth="1"/>
    <col min="1035" max="1035" width="13.28515625" bestFit="1" customWidth="1"/>
    <col min="1036" max="1037" width="9" customWidth="1"/>
    <col min="1038" max="1039" width="13.28515625" bestFit="1" customWidth="1"/>
    <col min="1040" max="1040" width="9" customWidth="1"/>
    <col min="1284" max="1284" width="16.85546875" customWidth="1"/>
    <col min="1285" max="1285" width="36.42578125" bestFit="1" customWidth="1"/>
    <col min="1286" max="1286" width="12.85546875" customWidth="1"/>
    <col min="1287" max="1287" width="15.7109375" bestFit="1" customWidth="1"/>
    <col min="1288" max="1288" width="16.85546875" bestFit="1" customWidth="1"/>
    <col min="1289" max="1289" width="15" bestFit="1" customWidth="1"/>
    <col min="1290" max="1290" width="16.7109375" customWidth="1"/>
    <col min="1291" max="1291" width="13.28515625" bestFit="1" customWidth="1"/>
    <col min="1292" max="1293" width="9" customWidth="1"/>
    <col min="1294" max="1295" width="13.28515625" bestFit="1" customWidth="1"/>
    <col min="1296" max="1296" width="9" customWidth="1"/>
    <col min="1540" max="1540" width="16.85546875" customWidth="1"/>
    <col min="1541" max="1541" width="36.42578125" bestFit="1" customWidth="1"/>
    <col min="1542" max="1542" width="12.85546875" customWidth="1"/>
    <col min="1543" max="1543" width="15.7109375" bestFit="1" customWidth="1"/>
    <col min="1544" max="1544" width="16.85546875" bestFit="1" customWidth="1"/>
    <col min="1545" max="1545" width="15" bestFit="1" customWidth="1"/>
    <col min="1546" max="1546" width="16.7109375" customWidth="1"/>
    <col min="1547" max="1547" width="13.28515625" bestFit="1" customWidth="1"/>
    <col min="1548" max="1549" width="9" customWidth="1"/>
    <col min="1550" max="1551" width="13.28515625" bestFit="1" customWidth="1"/>
    <col min="1552" max="1552" width="9" customWidth="1"/>
    <col min="1796" max="1796" width="16.85546875" customWidth="1"/>
    <col min="1797" max="1797" width="36.42578125" bestFit="1" customWidth="1"/>
    <col min="1798" max="1798" width="12.85546875" customWidth="1"/>
    <col min="1799" max="1799" width="15.7109375" bestFit="1" customWidth="1"/>
    <col min="1800" max="1800" width="16.85546875" bestFit="1" customWidth="1"/>
    <col min="1801" max="1801" width="15" bestFit="1" customWidth="1"/>
    <col min="1802" max="1802" width="16.7109375" customWidth="1"/>
    <col min="1803" max="1803" width="13.28515625" bestFit="1" customWidth="1"/>
    <col min="1804" max="1805" width="9" customWidth="1"/>
    <col min="1806" max="1807" width="13.28515625" bestFit="1" customWidth="1"/>
    <col min="1808" max="1808" width="9" customWidth="1"/>
    <col min="2052" max="2052" width="16.85546875" customWidth="1"/>
    <col min="2053" max="2053" width="36.42578125" bestFit="1" customWidth="1"/>
    <col min="2054" max="2054" width="12.85546875" customWidth="1"/>
    <col min="2055" max="2055" width="15.7109375" bestFit="1" customWidth="1"/>
    <col min="2056" max="2056" width="16.85546875" bestFit="1" customWidth="1"/>
    <col min="2057" max="2057" width="15" bestFit="1" customWidth="1"/>
    <col min="2058" max="2058" width="16.7109375" customWidth="1"/>
    <col min="2059" max="2059" width="13.28515625" bestFit="1" customWidth="1"/>
    <col min="2060" max="2061" width="9" customWidth="1"/>
    <col min="2062" max="2063" width="13.28515625" bestFit="1" customWidth="1"/>
    <col min="2064" max="2064" width="9" customWidth="1"/>
    <col min="2308" max="2308" width="16.85546875" customWidth="1"/>
    <col min="2309" max="2309" width="36.42578125" bestFit="1" customWidth="1"/>
    <col min="2310" max="2310" width="12.85546875" customWidth="1"/>
    <col min="2311" max="2311" width="15.7109375" bestFit="1" customWidth="1"/>
    <col min="2312" max="2312" width="16.85546875" bestFit="1" customWidth="1"/>
    <col min="2313" max="2313" width="15" bestFit="1" customWidth="1"/>
    <col min="2314" max="2314" width="16.7109375" customWidth="1"/>
    <col min="2315" max="2315" width="13.28515625" bestFit="1" customWidth="1"/>
    <col min="2316" max="2317" width="9" customWidth="1"/>
    <col min="2318" max="2319" width="13.28515625" bestFit="1" customWidth="1"/>
    <col min="2320" max="2320" width="9" customWidth="1"/>
    <col min="2564" max="2564" width="16.85546875" customWidth="1"/>
    <col min="2565" max="2565" width="36.42578125" bestFit="1" customWidth="1"/>
    <col min="2566" max="2566" width="12.85546875" customWidth="1"/>
    <col min="2567" max="2567" width="15.7109375" bestFit="1" customWidth="1"/>
    <col min="2568" max="2568" width="16.85546875" bestFit="1" customWidth="1"/>
    <col min="2569" max="2569" width="15" bestFit="1" customWidth="1"/>
    <col min="2570" max="2570" width="16.7109375" customWidth="1"/>
    <col min="2571" max="2571" width="13.28515625" bestFit="1" customWidth="1"/>
    <col min="2572" max="2573" width="9" customWidth="1"/>
    <col min="2574" max="2575" width="13.28515625" bestFit="1" customWidth="1"/>
    <col min="2576" max="2576" width="9" customWidth="1"/>
    <col min="2820" max="2820" width="16.85546875" customWidth="1"/>
    <col min="2821" max="2821" width="36.42578125" bestFit="1" customWidth="1"/>
    <col min="2822" max="2822" width="12.85546875" customWidth="1"/>
    <col min="2823" max="2823" width="15.7109375" bestFit="1" customWidth="1"/>
    <col min="2824" max="2824" width="16.85546875" bestFit="1" customWidth="1"/>
    <col min="2825" max="2825" width="15" bestFit="1" customWidth="1"/>
    <col min="2826" max="2826" width="16.7109375" customWidth="1"/>
    <col min="2827" max="2827" width="13.28515625" bestFit="1" customWidth="1"/>
    <col min="2828" max="2829" width="9" customWidth="1"/>
    <col min="2830" max="2831" width="13.28515625" bestFit="1" customWidth="1"/>
    <col min="2832" max="2832" width="9" customWidth="1"/>
    <col min="3076" max="3076" width="16.85546875" customWidth="1"/>
    <col min="3077" max="3077" width="36.42578125" bestFit="1" customWidth="1"/>
    <col min="3078" max="3078" width="12.85546875" customWidth="1"/>
    <col min="3079" max="3079" width="15.7109375" bestFit="1" customWidth="1"/>
    <col min="3080" max="3080" width="16.85546875" bestFit="1" customWidth="1"/>
    <col min="3081" max="3081" width="15" bestFit="1" customWidth="1"/>
    <col min="3082" max="3082" width="16.7109375" customWidth="1"/>
    <col min="3083" max="3083" width="13.28515625" bestFit="1" customWidth="1"/>
    <col min="3084" max="3085" width="9" customWidth="1"/>
    <col min="3086" max="3087" width="13.28515625" bestFit="1" customWidth="1"/>
    <col min="3088" max="3088" width="9" customWidth="1"/>
    <col min="3332" max="3332" width="16.85546875" customWidth="1"/>
    <col min="3333" max="3333" width="36.42578125" bestFit="1" customWidth="1"/>
    <col min="3334" max="3334" width="12.85546875" customWidth="1"/>
    <col min="3335" max="3335" width="15.7109375" bestFit="1" customWidth="1"/>
    <col min="3336" max="3336" width="16.85546875" bestFit="1" customWidth="1"/>
    <col min="3337" max="3337" width="15" bestFit="1" customWidth="1"/>
    <col min="3338" max="3338" width="16.7109375" customWidth="1"/>
    <col min="3339" max="3339" width="13.28515625" bestFit="1" customWidth="1"/>
    <col min="3340" max="3341" width="9" customWidth="1"/>
    <col min="3342" max="3343" width="13.28515625" bestFit="1" customWidth="1"/>
    <col min="3344" max="3344" width="9" customWidth="1"/>
    <col min="3588" max="3588" width="16.85546875" customWidth="1"/>
    <col min="3589" max="3589" width="36.42578125" bestFit="1" customWidth="1"/>
    <col min="3590" max="3590" width="12.85546875" customWidth="1"/>
    <col min="3591" max="3591" width="15.7109375" bestFit="1" customWidth="1"/>
    <col min="3592" max="3592" width="16.85546875" bestFit="1" customWidth="1"/>
    <col min="3593" max="3593" width="15" bestFit="1" customWidth="1"/>
    <col min="3594" max="3594" width="16.7109375" customWidth="1"/>
    <col min="3595" max="3595" width="13.28515625" bestFit="1" customWidth="1"/>
    <col min="3596" max="3597" width="9" customWidth="1"/>
    <col min="3598" max="3599" width="13.28515625" bestFit="1" customWidth="1"/>
    <col min="3600" max="3600" width="9" customWidth="1"/>
    <col min="3844" max="3844" width="16.85546875" customWidth="1"/>
    <col min="3845" max="3845" width="36.42578125" bestFit="1" customWidth="1"/>
    <col min="3846" max="3846" width="12.85546875" customWidth="1"/>
    <col min="3847" max="3847" width="15.7109375" bestFit="1" customWidth="1"/>
    <col min="3848" max="3848" width="16.85546875" bestFit="1" customWidth="1"/>
    <col min="3849" max="3849" width="15" bestFit="1" customWidth="1"/>
    <col min="3850" max="3850" width="16.7109375" customWidth="1"/>
    <col min="3851" max="3851" width="13.28515625" bestFit="1" customWidth="1"/>
    <col min="3852" max="3853" width="9" customWidth="1"/>
    <col min="3854" max="3855" width="13.28515625" bestFit="1" customWidth="1"/>
    <col min="3856" max="3856" width="9" customWidth="1"/>
    <col min="4100" max="4100" width="16.85546875" customWidth="1"/>
    <col min="4101" max="4101" width="36.42578125" bestFit="1" customWidth="1"/>
    <col min="4102" max="4102" width="12.85546875" customWidth="1"/>
    <col min="4103" max="4103" width="15.7109375" bestFit="1" customWidth="1"/>
    <col min="4104" max="4104" width="16.85546875" bestFit="1" customWidth="1"/>
    <col min="4105" max="4105" width="15" bestFit="1" customWidth="1"/>
    <col min="4106" max="4106" width="16.7109375" customWidth="1"/>
    <col min="4107" max="4107" width="13.28515625" bestFit="1" customWidth="1"/>
    <col min="4108" max="4109" width="9" customWidth="1"/>
    <col min="4110" max="4111" width="13.28515625" bestFit="1" customWidth="1"/>
    <col min="4112" max="4112" width="9" customWidth="1"/>
    <col min="4356" max="4356" width="16.85546875" customWidth="1"/>
    <col min="4357" max="4357" width="36.42578125" bestFit="1" customWidth="1"/>
    <col min="4358" max="4358" width="12.85546875" customWidth="1"/>
    <col min="4359" max="4359" width="15.7109375" bestFit="1" customWidth="1"/>
    <col min="4360" max="4360" width="16.85546875" bestFit="1" customWidth="1"/>
    <col min="4361" max="4361" width="15" bestFit="1" customWidth="1"/>
    <col min="4362" max="4362" width="16.7109375" customWidth="1"/>
    <col min="4363" max="4363" width="13.28515625" bestFit="1" customWidth="1"/>
    <col min="4364" max="4365" width="9" customWidth="1"/>
    <col min="4366" max="4367" width="13.28515625" bestFit="1" customWidth="1"/>
    <col min="4368" max="4368" width="9" customWidth="1"/>
    <col min="4612" max="4612" width="16.85546875" customWidth="1"/>
    <col min="4613" max="4613" width="36.42578125" bestFit="1" customWidth="1"/>
    <col min="4614" max="4614" width="12.85546875" customWidth="1"/>
    <col min="4615" max="4615" width="15.7109375" bestFit="1" customWidth="1"/>
    <col min="4616" max="4616" width="16.85546875" bestFit="1" customWidth="1"/>
    <col min="4617" max="4617" width="15" bestFit="1" customWidth="1"/>
    <col min="4618" max="4618" width="16.7109375" customWidth="1"/>
    <col min="4619" max="4619" width="13.28515625" bestFit="1" customWidth="1"/>
    <col min="4620" max="4621" width="9" customWidth="1"/>
    <col min="4622" max="4623" width="13.28515625" bestFit="1" customWidth="1"/>
    <col min="4624" max="4624" width="9" customWidth="1"/>
    <col min="4868" max="4868" width="16.85546875" customWidth="1"/>
    <col min="4869" max="4869" width="36.42578125" bestFit="1" customWidth="1"/>
    <col min="4870" max="4870" width="12.85546875" customWidth="1"/>
    <col min="4871" max="4871" width="15.7109375" bestFit="1" customWidth="1"/>
    <col min="4872" max="4872" width="16.85546875" bestFit="1" customWidth="1"/>
    <col min="4873" max="4873" width="15" bestFit="1" customWidth="1"/>
    <col min="4874" max="4874" width="16.7109375" customWidth="1"/>
    <col min="4875" max="4875" width="13.28515625" bestFit="1" customWidth="1"/>
    <col min="4876" max="4877" width="9" customWidth="1"/>
    <col min="4878" max="4879" width="13.28515625" bestFit="1" customWidth="1"/>
    <col min="4880" max="4880" width="9" customWidth="1"/>
    <col min="5124" max="5124" width="16.85546875" customWidth="1"/>
    <col min="5125" max="5125" width="36.42578125" bestFit="1" customWidth="1"/>
    <col min="5126" max="5126" width="12.85546875" customWidth="1"/>
    <col min="5127" max="5127" width="15.7109375" bestFit="1" customWidth="1"/>
    <col min="5128" max="5128" width="16.85546875" bestFit="1" customWidth="1"/>
    <col min="5129" max="5129" width="15" bestFit="1" customWidth="1"/>
    <col min="5130" max="5130" width="16.7109375" customWidth="1"/>
    <col min="5131" max="5131" width="13.28515625" bestFit="1" customWidth="1"/>
    <col min="5132" max="5133" width="9" customWidth="1"/>
    <col min="5134" max="5135" width="13.28515625" bestFit="1" customWidth="1"/>
    <col min="5136" max="5136" width="9" customWidth="1"/>
    <col min="5380" max="5380" width="16.85546875" customWidth="1"/>
    <col min="5381" max="5381" width="36.42578125" bestFit="1" customWidth="1"/>
    <col min="5382" max="5382" width="12.85546875" customWidth="1"/>
    <col min="5383" max="5383" width="15.7109375" bestFit="1" customWidth="1"/>
    <col min="5384" max="5384" width="16.85546875" bestFit="1" customWidth="1"/>
    <col min="5385" max="5385" width="15" bestFit="1" customWidth="1"/>
    <col min="5386" max="5386" width="16.7109375" customWidth="1"/>
    <col min="5387" max="5387" width="13.28515625" bestFit="1" customWidth="1"/>
    <col min="5388" max="5389" width="9" customWidth="1"/>
    <col min="5390" max="5391" width="13.28515625" bestFit="1" customWidth="1"/>
    <col min="5392" max="5392" width="9" customWidth="1"/>
    <col min="5636" max="5636" width="16.85546875" customWidth="1"/>
    <col min="5637" max="5637" width="36.42578125" bestFit="1" customWidth="1"/>
    <col min="5638" max="5638" width="12.85546875" customWidth="1"/>
    <col min="5639" max="5639" width="15.7109375" bestFit="1" customWidth="1"/>
    <col min="5640" max="5640" width="16.85546875" bestFit="1" customWidth="1"/>
    <col min="5641" max="5641" width="15" bestFit="1" customWidth="1"/>
    <col min="5642" max="5642" width="16.7109375" customWidth="1"/>
    <col min="5643" max="5643" width="13.28515625" bestFit="1" customWidth="1"/>
    <col min="5644" max="5645" width="9" customWidth="1"/>
    <col min="5646" max="5647" width="13.28515625" bestFit="1" customWidth="1"/>
    <col min="5648" max="5648" width="9" customWidth="1"/>
    <col min="5892" max="5892" width="16.85546875" customWidth="1"/>
    <col min="5893" max="5893" width="36.42578125" bestFit="1" customWidth="1"/>
    <col min="5894" max="5894" width="12.85546875" customWidth="1"/>
    <col min="5895" max="5895" width="15.7109375" bestFit="1" customWidth="1"/>
    <col min="5896" max="5896" width="16.85546875" bestFit="1" customWidth="1"/>
    <col min="5897" max="5897" width="15" bestFit="1" customWidth="1"/>
    <col min="5898" max="5898" width="16.7109375" customWidth="1"/>
    <col min="5899" max="5899" width="13.28515625" bestFit="1" customWidth="1"/>
    <col min="5900" max="5901" width="9" customWidth="1"/>
    <col min="5902" max="5903" width="13.28515625" bestFit="1" customWidth="1"/>
    <col min="5904" max="5904" width="9" customWidth="1"/>
    <col min="6148" max="6148" width="16.85546875" customWidth="1"/>
    <col min="6149" max="6149" width="36.42578125" bestFit="1" customWidth="1"/>
    <col min="6150" max="6150" width="12.85546875" customWidth="1"/>
    <col min="6151" max="6151" width="15.7109375" bestFit="1" customWidth="1"/>
    <col min="6152" max="6152" width="16.85546875" bestFit="1" customWidth="1"/>
    <col min="6153" max="6153" width="15" bestFit="1" customWidth="1"/>
    <col min="6154" max="6154" width="16.7109375" customWidth="1"/>
    <col min="6155" max="6155" width="13.28515625" bestFit="1" customWidth="1"/>
    <col min="6156" max="6157" width="9" customWidth="1"/>
    <col min="6158" max="6159" width="13.28515625" bestFit="1" customWidth="1"/>
    <col min="6160" max="6160" width="9" customWidth="1"/>
    <col min="6404" max="6404" width="16.85546875" customWidth="1"/>
    <col min="6405" max="6405" width="36.42578125" bestFit="1" customWidth="1"/>
    <col min="6406" max="6406" width="12.85546875" customWidth="1"/>
    <col min="6407" max="6407" width="15.7109375" bestFit="1" customWidth="1"/>
    <col min="6408" max="6408" width="16.85546875" bestFit="1" customWidth="1"/>
    <col min="6409" max="6409" width="15" bestFit="1" customWidth="1"/>
    <col min="6410" max="6410" width="16.7109375" customWidth="1"/>
    <col min="6411" max="6411" width="13.28515625" bestFit="1" customWidth="1"/>
    <col min="6412" max="6413" width="9" customWidth="1"/>
    <col min="6414" max="6415" width="13.28515625" bestFit="1" customWidth="1"/>
    <col min="6416" max="6416" width="9" customWidth="1"/>
    <col min="6660" max="6660" width="16.85546875" customWidth="1"/>
    <col min="6661" max="6661" width="36.42578125" bestFit="1" customWidth="1"/>
    <col min="6662" max="6662" width="12.85546875" customWidth="1"/>
    <col min="6663" max="6663" width="15.7109375" bestFit="1" customWidth="1"/>
    <col min="6664" max="6664" width="16.85546875" bestFit="1" customWidth="1"/>
    <col min="6665" max="6665" width="15" bestFit="1" customWidth="1"/>
    <col min="6666" max="6666" width="16.7109375" customWidth="1"/>
    <col min="6667" max="6667" width="13.28515625" bestFit="1" customWidth="1"/>
    <col min="6668" max="6669" width="9" customWidth="1"/>
    <col min="6670" max="6671" width="13.28515625" bestFit="1" customWidth="1"/>
    <col min="6672" max="6672" width="9" customWidth="1"/>
    <col min="6916" max="6916" width="16.85546875" customWidth="1"/>
    <col min="6917" max="6917" width="36.42578125" bestFit="1" customWidth="1"/>
    <col min="6918" max="6918" width="12.85546875" customWidth="1"/>
    <col min="6919" max="6919" width="15.7109375" bestFit="1" customWidth="1"/>
    <col min="6920" max="6920" width="16.85546875" bestFit="1" customWidth="1"/>
    <col min="6921" max="6921" width="15" bestFit="1" customWidth="1"/>
    <col min="6922" max="6922" width="16.7109375" customWidth="1"/>
    <col min="6923" max="6923" width="13.28515625" bestFit="1" customWidth="1"/>
    <col min="6924" max="6925" width="9" customWidth="1"/>
    <col min="6926" max="6927" width="13.28515625" bestFit="1" customWidth="1"/>
    <col min="6928" max="6928" width="9" customWidth="1"/>
    <col min="7172" max="7172" width="16.85546875" customWidth="1"/>
    <col min="7173" max="7173" width="36.42578125" bestFit="1" customWidth="1"/>
    <col min="7174" max="7174" width="12.85546875" customWidth="1"/>
    <col min="7175" max="7175" width="15.7109375" bestFit="1" customWidth="1"/>
    <col min="7176" max="7176" width="16.85546875" bestFit="1" customWidth="1"/>
    <col min="7177" max="7177" width="15" bestFit="1" customWidth="1"/>
    <col min="7178" max="7178" width="16.7109375" customWidth="1"/>
    <col min="7179" max="7179" width="13.28515625" bestFit="1" customWidth="1"/>
    <col min="7180" max="7181" width="9" customWidth="1"/>
    <col min="7182" max="7183" width="13.28515625" bestFit="1" customWidth="1"/>
    <col min="7184" max="7184" width="9" customWidth="1"/>
    <col min="7428" max="7428" width="16.85546875" customWidth="1"/>
    <col min="7429" max="7429" width="36.42578125" bestFit="1" customWidth="1"/>
    <col min="7430" max="7430" width="12.85546875" customWidth="1"/>
    <col min="7431" max="7431" width="15.7109375" bestFit="1" customWidth="1"/>
    <col min="7432" max="7432" width="16.85546875" bestFit="1" customWidth="1"/>
    <col min="7433" max="7433" width="15" bestFit="1" customWidth="1"/>
    <col min="7434" max="7434" width="16.7109375" customWidth="1"/>
    <col min="7435" max="7435" width="13.28515625" bestFit="1" customWidth="1"/>
    <col min="7436" max="7437" width="9" customWidth="1"/>
    <col min="7438" max="7439" width="13.28515625" bestFit="1" customWidth="1"/>
    <col min="7440" max="7440" width="9" customWidth="1"/>
    <col min="7684" max="7684" width="16.85546875" customWidth="1"/>
    <col min="7685" max="7685" width="36.42578125" bestFit="1" customWidth="1"/>
    <col min="7686" max="7686" width="12.85546875" customWidth="1"/>
    <col min="7687" max="7687" width="15.7109375" bestFit="1" customWidth="1"/>
    <col min="7688" max="7688" width="16.85546875" bestFit="1" customWidth="1"/>
    <col min="7689" max="7689" width="15" bestFit="1" customWidth="1"/>
    <col min="7690" max="7690" width="16.7109375" customWidth="1"/>
    <col min="7691" max="7691" width="13.28515625" bestFit="1" customWidth="1"/>
    <col min="7692" max="7693" width="9" customWidth="1"/>
    <col min="7694" max="7695" width="13.28515625" bestFit="1" customWidth="1"/>
    <col min="7696" max="7696" width="9" customWidth="1"/>
    <col min="7940" max="7940" width="16.85546875" customWidth="1"/>
    <col min="7941" max="7941" width="36.42578125" bestFit="1" customWidth="1"/>
    <col min="7942" max="7942" width="12.85546875" customWidth="1"/>
    <col min="7943" max="7943" width="15.7109375" bestFit="1" customWidth="1"/>
    <col min="7944" max="7944" width="16.85546875" bestFit="1" customWidth="1"/>
    <col min="7945" max="7945" width="15" bestFit="1" customWidth="1"/>
    <col min="7946" max="7946" width="16.7109375" customWidth="1"/>
    <col min="7947" max="7947" width="13.28515625" bestFit="1" customWidth="1"/>
    <col min="7948" max="7949" width="9" customWidth="1"/>
    <col min="7950" max="7951" width="13.28515625" bestFit="1" customWidth="1"/>
    <col min="7952" max="7952" width="9" customWidth="1"/>
    <col min="8196" max="8196" width="16.85546875" customWidth="1"/>
    <col min="8197" max="8197" width="36.42578125" bestFit="1" customWidth="1"/>
    <col min="8198" max="8198" width="12.85546875" customWidth="1"/>
    <col min="8199" max="8199" width="15.7109375" bestFit="1" customWidth="1"/>
    <col min="8200" max="8200" width="16.85546875" bestFit="1" customWidth="1"/>
    <col min="8201" max="8201" width="15" bestFit="1" customWidth="1"/>
    <col min="8202" max="8202" width="16.7109375" customWidth="1"/>
    <col min="8203" max="8203" width="13.28515625" bestFit="1" customWidth="1"/>
    <col min="8204" max="8205" width="9" customWidth="1"/>
    <col min="8206" max="8207" width="13.28515625" bestFit="1" customWidth="1"/>
    <col min="8208" max="8208" width="9" customWidth="1"/>
    <col min="8452" max="8452" width="16.85546875" customWidth="1"/>
    <col min="8453" max="8453" width="36.42578125" bestFit="1" customWidth="1"/>
    <col min="8454" max="8454" width="12.85546875" customWidth="1"/>
    <col min="8455" max="8455" width="15.7109375" bestFit="1" customWidth="1"/>
    <col min="8456" max="8456" width="16.85546875" bestFit="1" customWidth="1"/>
    <col min="8457" max="8457" width="15" bestFit="1" customWidth="1"/>
    <col min="8458" max="8458" width="16.7109375" customWidth="1"/>
    <col min="8459" max="8459" width="13.28515625" bestFit="1" customWidth="1"/>
    <col min="8460" max="8461" width="9" customWidth="1"/>
    <col min="8462" max="8463" width="13.28515625" bestFit="1" customWidth="1"/>
    <col min="8464" max="8464" width="9" customWidth="1"/>
    <col min="8708" max="8708" width="16.85546875" customWidth="1"/>
    <col min="8709" max="8709" width="36.42578125" bestFit="1" customWidth="1"/>
    <col min="8710" max="8710" width="12.85546875" customWidth="1"/>
    <col min="8711" max="8711" width="15.7109375" bestFit="1" customWidth="1"/>
    <col min="8712" max="8712" width="16.85546875" bestFit="1" customWidth="1"/>
    <col min="8713" max="8713" width="15" bestFit="1" customWidth="1"/>
    <col min="8714" max="8714" width="16.7109375" customWidth="1"/>
    <col min="8715" max="8715" width="13.28515625" bestFit="1" customWidth="1"/>
    <col min="8716" max="8717" width="9" customWidth="1"/>
    <col min="8718" max="8719" width="13.28515625" bestFit="1" customWidth="1"/>
    <col min="8720" max="8720" width="9" customWidth="1"/>
    <col min="8964" max="8964" width="16.85546875" customWidth="1"/>
    <col min="8965" max="8965" width="36.42578125" bestFit="1" customWidth="1"/>
    <col min="8966" max="8966" width="12.85546875" customWidth="1"/>
    <col min="8967" max="8967" width="15.7109375" bestFit="1" customWidth="1"/>
    <col min="8968" max="8968" width="16.85546875" bestFit="1" customWidth="1"/>
    <col min="8969" max="8969" width="15" bestFit="1" customWidth="1"/>
    <col min="8970" max="8970" width="16.7109375" customWidth="1"/>
    <col min="8971" max="8971" width="13.28515625" bestFit="1" customWidth="1"/>
    <col min="8972" max="8973" width="9" customWidth="1"/>
    <col min="8974" max="8975" width="13.28515625" bestFit="1" customWidth="1"/>
    <col min="8976" max="8976" width="9" customWidth="1"/>
    <col min="9220" max="9220" width="16.85546875" customWidth="1"/>
    <col min="9221" max="9221" width="36.42578125" bestFit="1" customWidth="1"/>
    <col min="9222" max="9222" width="12.85546875" customWidth="1"/>
    <col min="9223" max="9223" width="15.7109375" bestFit="1" customWidth="1"/>
    <col min="9224" max="9224" width="16.85546875" bestFit="1" customWidth="1"/>
    <col min="9225" max="9225" width="15" bestFit="1" customWidth="1"/>
    <col min="9226" max="9226" width="16.7109375" customWidth="1"/>
    <col min="9227" max="9227" width="13.28515625" bestFit="1" customWidth="1"/>
    <col min="9228" max="9229" width="9" customWidth="1"/>
    <col min="9230" max="9231" width="13.28515625" bestFit="1" customWidth="1"/>
    <col min="9232" max="9232" width="9" customWidth="1"/>
    <col min="9476" max="9476" width="16.85546875" customWidth="1"/>
    <col min="9477" max="9477" width="36.42578125" bestFit="1" customWidth="1"/>
    <col min="9478" max="9478" width="12.85546875" customWidth="1"/>
    <col min="9479" max="9479" width="15.7109375" bestFit="1" customWidth="1"/>
    <col min="9480" max="9480" width="16.85546875" bestFit="1" customWidth="1"/>
    <col min="9481" max="9481" width="15" bestFit="1" customWidth="1"/>
    <col min="9482" max="9482" width="16.7109375" customWidth="1"/>
    <col min="9483" max="9483" width="13.28515625" bestFit="1" customWidth="1"/>
    <col min="9484" max="9485" width="9" customWidth="1"/>
    <col min="9486" max="9487" width="13.28515625" bestFit="1" customWidth="1"/>
    <col min="9488" max="9488" width="9" customWidth="1"/>
    <col min="9732" max="9732" width="16.85546875" customWidth="1"/>
    <col min="9733" max="9733" width="36.42578125" bestFit="1" customWidth="1"/>
    <col min="9734" max="9734" width="12.85546875" customWidth="1"/>
    <col min="9735" max="9735" width="15.7109375" bestFit="1" customWidth="1"/>
    <col min="9736" max="9736" width="16.85546875" bestFit="1" customWidth="1"/>
    <col min="9737" max="9737" width="15" bestFit="1" customWidth="1"/>
    <col min="9738" max="9738" width="16.7109375" customWidth="1"/>
    <col min="9739" max="9739" width="13.28515625" bestFit="1" customWidth="1"/>
    <col min="9740" max="9741" width="9" customWidth="1"/>
    <col min="9742" max="9743" width="13.28515625" bestFit="1" customWidth="1"/>
    <col min="9744" max="9744" width="9" customWidth="1"/>
    <col min="9988" max="9988" width="16.85546875" customWidth="1"/>
    <col min="9989" max="9989" width="36.42578125" bestFit="1" customWidth="1"/>
    <col min="9990" max="9990" width="12.85546875" customWidth="1"/>
    <col min="9991" max="9991" width="15.7109375" bestFit="1" customWidth="1"/>
    <col min="9992" max="9992" width="16.85546875" bestFit="1" customWidth="1"/>
    <col min="9993" max="9993" width="15" bestFit="1" customWidth="1"/>
    <col min="9994" max="9994" width="16.7109375" customWidth="1"/>
    <col min="9995" max="9995" width="13.28515625" bestFit="1" customWidth="1"/>
    <col min="9996" max="9997" width="9" customWidth="1"/>
    <col min="9998" max="9999" width="13.28515625" bestFit="1" customWidth="1"/>
    <col min="10000" max="10000" width="9" customWidth="1"/>
    <col min="10244" max="10244" width="16.85546875" customWidth="1"/>
    <col min="10245" max="10245" width="36.42578125" bestFit="1" customWidth="1"/>
    <col min="10246" max="10246" width="12.85546875" customWidth="1"/>
    <col min="10247" max="10247" width="15.7109375" bestFit="1" customWidth="1"/>
    <col min="10248" max="10248" width="16.85546875" bestFit="1" customWidth="1"/>
    <col min="10249" max="10249" width="15" bestFit="1" customWidth="1"/>
    <col min="10250" max="10250" width="16.7109375" customWidth="1"/>
    <col min="10251" max="10251" width="13.28515625" bestFit="1" customWidth="1"/>
    <col min="10252" max="10253" width="9" customWidth="1"/>
    <col min="10254" max="10255" width="13.28515625" bestFit="1" customWidth="1"/>
    <col min="10256" max="10256" width="9" customWidth="1"/>
    <col min="10500" max="10500" width="16.85546875" customWidth="1"/>
    <col min="10501" max="10501" width="36.42578125" bestFit="1" customWidth="1"/>
    <col min="10502" max="10502" width="12.85546875" customWidth="1"/>
    <col min="10503" max="10503" width="15.7109375" bestFit="1" customWidth="1"/>
    <col min="10504" max="10504" width="16.85546875" bestFit="1" customWidth="1"/>
    <col min="10505" max="10505" width="15" bestFit="1" customWidth="1"/>
    <col min="10506" max="10506" width="16.7109375" customWidth="1"/>
    <col min="10507" max="10507" width="13.28515625" bestFit="1" customWidth="1"/>
    <col min="10508" max="10509" width="9" customWidth="1"/>
    <col min="10510" max="10511" width="13.28515625" bestFit="1" customWidth="1"/>
    <col min="10512" max="10512" width="9" customWidth="1"/>
    <col min="10756" max="10756" width="16.85546875" customWidth="1"/>
    <col min="10757" max="10757" width="36.42578125" bestFit="1" customWidth="1"/>
    <col min="10758" max="10758" width="12.85546875" customWidth="1"/>
    <col min="10759" max="10759" width="15.7109375" bestFit="1" customWidth="1"/>
    <col min="10760" max="10760" width="16.85546875" bestFit="1" customWidth="1"/>
    <col min="10761" max="10761" width="15" bestFit="1" customWidth="1"/>
    <col min="10762" max="10762" width="16.7109375" customWidth="1"/>
    <col min="10763" max="10763" width="13.28515625" bestFit="1" customWidth="1"/>
    <col min="10764" max="10765" width="9" customWidth="1"/>
    <col min="10766" max="10767" width="13.28515625" bestFit="1" customWidth="1"/>
    <col min="10768" max="10768" width="9" customWidth="1"/>
    <col min="11012" max="11012" width="16.85546875" customWidth="1"/>
    <col min="11013" max="11013" width="36.42578125" bestFit="1" customWidth="1"/>
    <col min="11014" max="11014" width="12.85546875" customWidth="1"/>
    <col min="11015" max="11015" width="15.7109375" bestFit="1" customWidth="1"/>
    <col min="11016" max="11016" width="16.85546875" bestFit="1" customWidth="1"/>
    <col min="11017" max="11017" width="15" bestFit="1" customWidth="1"/>
    <col min="11018" max="11018" width="16.7109375" customWidth="1"/>
    <col min="11019" max="11019" width="13.28515625" bestFit="1" customWidth="1"/>
    <col min="11020" max="11021" width="9" customWidth="1"/>
    <col min="11022" max="11023" width="13.28515625" bestFit="1" customWidth="1"/>
    <col min="11024" max="11024" width="9" customWidth="1"/>
    <col min="11268" max="11268" width="16.85546875" customWidth="1"/>
    <col min="11269" max="11269" width="36.42578125" bestFit="1" customWidth="1"/>
    <col min="11270" max="11270" width="12.85546875" customWidth="1"/>
    <col min="11271" max="11271" width="15.7109375" bestFit="1" customWidth="1"/>
    <col min="11272" max="11272" width="16.85546875" bestFit="1" customWidth="1"/>
    <col min="11273" max="11273" width="15" bestFit="1" customWidth="1"/>
    <col min="11274" max="11274" width="16.7109375" customWidth="1"/>
    <col min="11275" max="11275" width="13.28515625" bestFit="1" customWidth="1"/>
    <col min="11276" max="11277" width="9" customWidth="1"/>
    <col min="11278" max="11279" width="13.28515625" bestFit="1" customWidth="1"/>
    <col min="11280" max="11280" width="9" customWidth="1"/>
    <col min="11524" max="11524" width="16.85546875" customWidth="1"/>
    <col min="11525" max="11525" width="36.42578125" bestFit="1" customWidth="1"/>
    <col min="11526" max="11526" width="12.85546875" customWidth="1"/>
    <col min="11527" max="11527" width="15.7109375" bestFit="1" customWidth="1"/>
    <col min="11528" max="11528" width="16.85546875" bestFit="1" customWidth="1"/>
    <col min="11529" max="11529" width="15" bestFit="1" customWidth="1"/>
    <col min="11530" max="11530" width="16.7109375" customWidth="1"/>
    <col min="11531" max="11531" width="13.28515625" bestFit="1" customWidth="1"/>
    <col min="11532" max="11533" width="9" customWidth="1"/>
    <col min="11534" max="11535" width="13.28515625" bestFit="1" customWidth="1"/>
    <col min="11536" max="11536" width="9" customWidth="1"/>
    <col min="11780" max="11780" width="16.85546875" customWidth="1"/>
    <col min="11781" max="11781" width="36.42578125" bestFit="1" customWidth="1"/>
    <col min="11782" max="11782" width="12.85546875" customWidth="1"/>
    <col min="11783" max="11783" width="15.7109375" bestFit="1" customWidth="1"/>
    <col min="11784" max="11784" width="16.85546875" bestFit="1" customWidth="1"/>
    <col min="11785" max="11785" width="15" bestFit="1" customWidth="1"/>
    <col min="11786" max="11786" width="16.7109375" customWidth="1"/>
    <col min="11787" max="11787" width="13.28515625" bestFit="1" customWidth="1"/>
    <col min="11788" max="11789" width="9" customWidth="1"/>
    <col min="11790" max="11791" width="13.28515625" bestFit="1" customWidth="1"/>
    <col min="11792" max="11792" width="9" customWidth="1"/>
    <col min="12036" max="12036" width="16.85546875" customWidth="1"/>
    <col min="12037" max="12037" width="36.42578125" bestFit="1" customWidth="1"/>
    <col min="12038" max="12038" width="12.85546875" customWidth="1"/>
    <col min="12039" max="12039" width="15.7109375" bestFit="1" customWidth="1"/>
    <col min="12040" max="12040" width="16.85546875" bestFit="1" customWidth="1"/>
    <col min="12041" max="12041" width="15" bestFit="1" customWidth="1"/>
    <col min="12042" max="12042" width="16.7109375" customWidth="1"/>
    <col min="12043" max="12043" width="13.28515625" bestFit="1" customWidth="1"/>
    <col min="12044" max="12045" width="9" customWidth="1"/>
    <col min="12046" max="12047" width="13.28515625" bestFit="1" customWidth="1"/>
    <col min="12048" max="12048" width="9" customWidth="1"/>
    <col min="12292" max="12292" width="16.85546875" customWidth="1"/>
    <col min="12293" max="12293" width="36.42578125" bestFit="1" customWidth="1"/>
    <col min="12294" max="12294" width="12.85546875" customWidth="1"/>
    <col min="12295" max="12295" width="15.7109375" bestFit="1" customWidth="1"/>
    <col min="12296" max="12296" width="16.85546875" bestFit="1" customWidth="1"/>
    <col min="12297" max="12297" width="15" bestFit="1" customWidth="1"/>
    <col min="12298" max="12298" width="16.7109375" customWidth="1"/>
    <col min="12299" max="12299" width="13.28515625" bestFit="1" customWidth="1"/>
    <col min="12300" max="12301" width="9" customWidth="1"/>
    <col min="12302" max="12303" width="13.28515625" bestFit="1" customWidth="1"/>
    <col min="12304" max="12304" width="9" customWidth="1"/>
    <col min="12548" max="12548" width="16.85546875" customWidth="1"/>
    <col min="12549" max="12549" width="36.42578125" bestFit="1" customWidth="1"/>
    <col min="12550" max="12550" width="12.85546875" customWidth="1"/>
    <col min="12551" max="12551" width="15.7109375" bestFit="1" customWidth="1"/>
    <col min="12552" max="12552" width="16.85546875" bestFit="1" customWidth="1"/>
    <col min="12553" max="12553" width="15" bestFit="1" customWidth="1"/>
    <col min="12554" max="12554" width="16.7109375" customWidth="1"/>
    <col min="12555" max="12555" width="13.28515625" bestFit="1" customWidth="1"/>
    <col min="12556" max="12557" width="9" customWidth="1"/>
    <col min="12558" max="12559" width="13.28515625" bestFit="1" customWidth="1"/>
    <col min="12560" max="12560" width="9" customWidth="1"/>
    <col min="12804" max="12804" width="16.85546875" customWidth="1"/>
    <col min="12805" max="12805" width="36.42578125" bestFit="1" customWidth="1"/>
    <col min="12806" max="12806" width="12.85546875" customWidth="1"/>
    <col min="12807" max="12807" width="15.7109375" bestFit="1" customWidth="1"/>
    <col min="12808" max="12808" width="16.85546875" bestFit="1" customWidth="1"/>
    <col min="12809" max="12809" width="15" bestFit="1" customWidth="1"/>
    <col min="12810" max="12810" width="16.7109375" customWidth="1"/>
    <col min="12811" max="12811" width="13.28515625" bestFit="1" customWidth="1"/>
    <col min="12812" max="12813" width="9" customWidth="1"/>
    <col min="12814" max="12815" width="13.28515625" bestFit="1" customWidth="1"/>
    <col min="12816" max="12816" width="9" customWidth="1"/>
    <col min="13060" max="13060" width="16.85546875" customWidth="1"/>
    <col min="13061" max="13061" width="36.42578125" bestFit="1" customWidth="1"/>
    <col min="13062" max="13062" width="12.85546875" customWidth="1"/>
    <col min="13063" max="13063" width="15.7109375" bestFit="1" customWidth="1"/>
    <col min="13064" max="13064" width="16.85546875" bestFit="1" customWidth="1"/>
    <col min="13065" max="13065" width="15" bestFit="1" customWidth="1"/>
    <col min="13066" max="13066" width="16.7109375" customWidth="1"/>
    <col min="13067" max="13067" width="13.28515625" bestFit="1" customWidth="1"/>
    <col min="13068" max="13069" width="9" customWidth="1"/>
    <col min="13070" max="13071" width="13.28515625" bestFit="1" customWidth="1"/>
    <col min="13072" max="13072" width="9" customWidth="1"/>
    <col min="13316" max="13316" width="16.85546875" customWidth="1"/>
    <col min="13317" max="13317" width="36.42578125" bestFit="1" customWidth="1"/>
    <col min="13318" max="13318" width="12.85546875" customWidth="1"/>
    <col min="13319" max="13319" width="15.7109375" bestFit="1" customWidth="1"/>
    <col min="13320" max="13320" width="16.85546875" bestFit="1" customWidth="1"/>
    <col min="13321" max="13321" width="15" bestFit="1" customWidth="1"/>
    <col min="13322" max="13322" width="16.7109375" customWidth="1"/>
    <col min="13323" max="13323" width="13.28515625" bestFit="1" customWidth="1"/>
    <col min="13324" max="13325" width="9" customWidth="1"/>
    <col min="13326" max="13327" width="13.28515625" bestFit="1" customWidth="1"/>
    <col min="13328" max="13328" width="9" customWidth="1"/>
    <col min="13572" max="13572" width="16.85546875" customWidth="1"/>
    <col min="13573" max="13573" width="36.42578125" bestFit="1" customWidth="1"/>
    <col min="13574" max="13574" width="12.85546875" customWidth="1"/>
    <col min="13575" max="13575" width="15.7109375" bestFit="1" customWidth="1"/>
    <col min="13576" max="13576" width="16.85546875" bestFit="1" customWidth="1"/>
    <col min="13577" max="13577" width="15" bestFit="1" customWidth="1"/>
    <col min="13578" max="13578" width="16.7109375" customWidth="1"/>
    <col min="13579" max="13579" width="13.28515625" bestFit="1" customWidth="1"/>
    <col min="13580" max="13581" width="9" customWidth="1"/>
    <col min="13582" max="13583" width="13.28515625" bestFit="1" customWidth="1"/>
    <col min="13584" max="13584" width="9" customWidth="1"/>
    <col min="13828" max="13828" width="16.85546875" customWidth="1"/>
    <col min="13829" max="13829" width="36.42578125" bestFit="1" customWidth="1"/>
    <col min="13830" max="13830" width="12.85546875" customWidth="1"/>
    <col min="13831" max="13831" width="15.7109375" bestFit="1" customWidth="1"/>
    <col min="13832" max="13832" width="16.85546875" bestFit="1" customWidth="1"/>
    <col min="13833" max="13833" width="15" bestFit="1" customWidth="1"/>
    <col min="13834" max="13834" width="16.7109375" customWidth="1"/>
    <col min="13835" max="13835" width="13.28515625" bestFit="1" customWidth="1"/>
    <col min="13836" max="13837" width="9" customWidth="1"/>
    <col min="13838" max="13839" width="13.28515625" bestFit="1" customWidth="1"/>
    <col min="13840" max="13840" width="9" customWidth="1"/>
    <col min="14084" max="14084" width="16.85546875" customWidth="1"/>
    <col min="14085" max="14085" width="36.42578125" bestFit="1" customWidth="1"/>
    <col min="14086" max="14086" width="12.85546875" customWidth="1"/>
    <col min="14087" max="14087" width="15.7109375" bestFit="1" customWidth="1"/>
    <col min="14088" max="14088" width="16.85546875" bestFit="1" customWidth="1"/>
    <col min="14089" max="14089" width="15" bestFit="1" customWidth="1"/>
    <col min="14090" max="14090" width="16.7109375" customWidth="1"/>
    <col min="14091" max="14091" width="13.28515625" bestFit="1" customWidth="1"/>
    <col min="14092" max="14093" width="9" customWidth="1"/>
    <col min="14094" max="14095" width="13.28515625" bestFit="1" customWidth="1"/>
    <col min="14096" max="14096" width="9" customWidth="1"/>
    <col min="14340" max="14340" width="16.85546875" customWidth="1"/>
    <col min="14341" max="14341" width="36.42578125" bestFit="1" customWidth="1"/>
    <col min="14342" max="14342" width="12.85546875" customWidth="1"/>
    <col min="14343" max="14343" width="15.7109375" bestFit="1" customWidth="1"/>
    <col min="14344" max="14344" width="16.85546875" bestFit="1" customWidth="1"/>
    <col min="14345" max="14345" width="15" bestFit="1" customWidth="1"/>
    <col min="14346" max="14346" width="16.7109375" customWidth="1"/>
    <col min="14347" max="14347" width="13.28515625" bestFit="1" customWidth="1"/>
    <col min="14348" max="14349" width="9" customWidth="1"/>
    <col min="14350" max="14351" width="13.28515625" bestFit="1" customWidth="1"/>
    <col min="14352" max="14352" width="9" customWidth="1"/>
    <col min="14596" max="14596" width="16.85546875" customWidth="1"/>
    <col min="14597" max="14597" width="36.42578125" bestFit="1" customWidth="1"/>
    <col min="14598" max="14598" width="12.85546875" customWidth="1"/>
    <col min="14599" max="14599" width="15.7109375" bestFit="1" customWidth="1"/>
    <col min="14600" max="14600" width="16.85546875" bestFit="1" customWidth="1"/>
    <col min="14601" max="14601" width="15" bestFit="1" customWidth="1"/>
    <col min="14602" max="14602" width="16.7109375" customWidth="1"/>
    <col min="14603" max="14603" width="13.28515625" bestFit="1" customWidth="1"/>
    <col min="14604" max="14605" width="9" customWidth="1"/>
    <col min="14606" max="14607" width="13.28515625" bestFit="1" customWidth="1"/>
    <col min="14608" max="14608" width="9" customWidth="1"/>
    <col min="14852" max="14852" width="16.85546875" customWidth="1"/>
    <col min="14853" max="14853" width="36.42578125" bestFit="1" customWidth="1"/>
    <col min="14854" max="14854" width="12.85546875" customWidth="1"/>
    <col min="14855" max="14855" width="15.7109375" bestFit="1" customWidth="1"/>
    <col min="14856" max="14856" width="16.85546875" bestFit="1" customWidth="1"/>
    <col min="14857" max="14857" width="15" bestFit="1" customWidth="1"/>
    <col min="14858" max="14858" width="16.7109375" customWidth="1"/>
    <col min="14859" max="14859" width="13.28515625" bestFit="1" customWidth="1"/>
    <col min="14860" max="14861" width="9" customWidth="1"/>
    <col min="14862" max="14863" width="13.28515625" bestFit="1" customWidth="1"/>
    <col min="14864" max="14864" width="9" customWidth="1"/>
    <col min="15108" max="15108" width="16.85546875" customWidth="1"/>
    <col min="15109" max="15109" width="36.42578125" bestFit="1" customWidth="1"/>
    <col min="15110" max="15110" width="12.85546875" customWidth="1"/>
    <col min="15111" max="15111" width="15.7109375" bestFit="1" customWidth="1"/>
    <col min="15112" max="15112" width="16.85546875" bestFit="1" customWidth="1"/>
    <col min="15113" max="15113" width="15" bestFit="1" customWidth="1"/>
    <col min="15114" max="15114" width="16.7109375" customWidth="1"/>
    <col min="15115" max="15115" width="13.28515625" bestFit="1" customWidth="1"/>
    <col min="15116" max="15117" width="9" customWidth="1"/>
    <col min="15118" max="15119" width="13.28515625" bestFit="1" customWidth="1"/>
    <col min="15120" max="15120" width="9" customWidth="1"/>
    <col min="15364" max="15364" width="16.85546875" customWidth="1"/>
    <col min="15365" max="15365" width="36.42578125" bestFit="1" customWidth="1"/>
    <col min="15366" max="15366" width="12.85546875" customWidth="1"/>
    <col min="15367" max="15367" width="15.7109375" bestFit="1" customWidth="1"/>
    <col min="15368" max="15368" width="16.85546875" bestFit="1" customWidth="1"/>
    <col min="15369" max="15369" width="15" bestFit="1" customWidth="1"/>
    <col min="15370" max="15370" width="16.7109375" customWidth="1"/>
    <col min="15371" max="15371" width="13.28515625" bestFit="1" customWidth="1"/>
    <col min="15372" max="15373" width="9" customWidth="1"/>
    <col min="15374" max="15375" width="13.28515625" bestFit="1" customWidth="1"/>
    <col min="15376" max="15376" width="9" customWidth="1"/>
    <col min="15620" max="15620" width="16.85546875" customWidth="1"/>
    <col min="15621" max="15621" width="36.42578125" bestFit="1" customWidth="1"/>
    <col min="15622" max="15622" width="12.85546875" customWidth="1"/>
    <col min="15623" max="15623" width="15.7109375" bestFit="1" customWidth="1"/>
    <col min="15624" max="15624" width="16.85546875" bestFit="1" customWidth="1"/>
    <col min="15625" max="15625" width="15" bestFit="1" customWidth="1"/>
    <col min="15626" max="15626" width="16.7109375" customWidth="1"/>
    <col min="15627" max="15627" width="13.28515625" bestFit="1" customWidth="1"/>
    <col min="15628" max="15629" width="9" customWidth="1"/>
    <col min="15630" max="15631" width="13.28515625" bestFit="1" customWidth="1"/>
    <col min="15632" max="15632" width="9" customWidth="1"/>
    <col min="15876" max="15876" width="16.85546875" customWidth="1"/>
    <col min="15877" max="15877" width="36.42578125" bestFit="1" customWidth="1"/>
    <col min="15878" max="15878" width="12.85546875" customWidth="1"/>
    <col min="15879" max="15879" width="15.7109375" bestFit="1" customWidth="1"/>
    <col min="15880" max="15880" width="16.85546875" bestFit="1" customWidth="1"/>
    <col min="15881" max="15881" width="15" bestFit="1" customWidth="1"/>
    <col min="15882" max="15882" width="16.7109375" customWidth="1"/>
    <col min="15883" max="15883" width="13.28515625" bestFit="1" customWidth="1"/>
    <col min="15884" max="15885" width="9" customWidth="1"/>
    <col min="15886" max="15887" width="13.28515625" bestFit="1" customWidth="1"/>
    <col min="15888" max="15888" width="9" customWidth="1"/>
    <col min="16132" max="16132" width="16.85546875" customWidth="1"/>
    <col min="16133" max="16133" width="36.42578125" bestFit="1" customWidth="1"/>
    <col min="16134" max="16134" width="12.85546875" customWidth="1"/>
    <col min="16135" max="16135" width="15.7109375" bestFit="1" customWidth="1"/>
    <col min="16136" max="16136" width="16.85546875" bestFit="1" customWidth="1"/>
    <col min="16137" max="16137" width="15" bestFit="1" customWidth="1"/>
    <col min="16138" max="16138" width="16.7109375" customWidth="1"/>
    <col min="16139" max="16139" width="13.28515625" bestFit="1" customWidth="1"/>
    <col min="16140" max="16141" width="9" customWidth="1"/>
    <col min="16142" max="16143" width="13.28515625" bestFit="1" customWidth="1"/>
    <col min="16144" max="16144" width="9" customWidth="1"/>
  </cols>
  <sheetData>
    <row r="3" spans="4:13">
      <c r="D3" s="59"/>
      <c r="E3" s="59"/>
      <c r="F3" s="59"/>
      <c r="J3" s="136"/>
      <c r="K3" s="136"/>
      <c r="L3" s="136"/>
      <c r="M3" s="136"/>
    </row>
    <row r="4" spans="4:13">
      <c r="D4" s="59"/>
      <c r="E4" s="59"/>
      <c r="F4" s="59"/>
      <c r="J4" s="136"/>
      <c r="K4" s="136"/>
      <c r="L4" s="136"/>
      <c r="M4" s="136"/>
    </row>
    <row r="5" spans="4:13" ht="15">
      <c r="D5" s="370" t="s">
        <v>984</v>
      </c>
      <c r="E5" s="371"/>
      <c r="F5" s="144" t="s">
        <v>985</v>
      </c>
      <c r="H5" s="138"/>
      <c r="I5" s="139"/>
      <c r="J5" s="136"/>
      <c r="K5" s="136"/>
      <c r="L5" s="136"/>
      <c r="M5" s="136"/>
    </row>
    <row r="6" spans="4:13" ht="15">
      <c r="D6" s="145" t="s">
        <v>986</v>
      </c>
      <c r="E6" s="147"/>
      <c r="F6" s="145">
        <v>2437271</v>
      </c>
      <c r="G6" s="141">
        <v>2437270</v>
      </c>
      <c r="H6" s="142"/>
      <c r="I6" s="140">
        <v>336527871.37</v>
      </c>
      <c r="J6" s="136"/>
      <c r="K6" s="136"/>
      <c r="L6" s="136"/>
      <c r="M6" s="136"/>
    </row>
    <row r="7" spans="4:13" ht="15">
      <c r="D7" s="145" t="s">
        <v>987</v>
      </c>
      <c r="E7" s="147"/>
      <c r="F7" s="145">
        <v>24500</v>
      </c>
      <c r="G7" s="141">
        <v>24500</v>
      </c>
      <c r="H7" s="138"/>
      <c r="I7" s="140">
        <v>468618.08</v>
      </c>
      <c r="J7" s="136"/>
      <c r="K7" s="136"/>
      <c r="L7" s="136"/>
      <c r="M7" s="136"/>
    </row>
    <row r="8" spans="4:13" ht="15">
      <c r="D8" s="145" t="s">
        <v>988</v>
      </c>
      <c r="E8" s="145"/>
      <c r="F8" s="145">
        <v>336996</v>
      </c>
      <c r="G8" s="141">
        <v>336997</v>
      </c>
      <c r="H8" s="141"/>
      <c r="I8" s="140">
        <f>SUM(I6:I7)</f>
        <v>336996489.44999999</v>
      </c>
      <c r="J8" s="136"/>
      <c r="K8" s="136"/>
      <c r="L8" s="136"/>
      <c r="M8" s="136"/>
    </row>
    <row r="9" spans="4:13" ht="15">
      <c r="D9" s="368" t="s">
        <v>1000</v>
      </c>
      <c r="E9" s="369"/>
      <c r="F9" s="112">
        <f>F6+F7+F8</f>
        <v>2798767</v>
      </c>
      <c r="G9" s="143" t="e">
        <f>+F9+#REF!</f>
        <v>#REF!</v>
      </c>
      <c r="H9" s="141"/>
      <c r="I9" s="140"/>
      <c r="J9" s="136"/>
      <c r="K9" s="136"/>
      <c r="L9" s="136"/>
      <c r="M9" s="136"/>
    </row>
    <row r="10" spans="4:13" ht="15">
      <c r="D10" s="145" t="s">
        <v>987</v>
      </c>
      <c r="E10" s="145" t="s">
        <v>989</v>
      </c>
      <c r="F10" s="145">
        <v>2143</v>
      </c>
      <c r="H10" s="141"/>
      <c r="I10" s="109"/>
      <c r="J10" s="136"/>
      <c r="K10" s="136"/>
      <c r="L10" s="136"/>
      <c r="M10" s="136"/>
    </row>
    <row r="11" spans="4:13" ht="15">
      <c r="D11" s="145" t="s">
        <v>986</v>
      </c>
      <c r="E11" s="145" t="s">
        <v>989</v>
      </c>
      <c r="F11" s="145">
        <v>420002</v>
      </c>
      <c r="H11" s="141"/>
      <c r="I11" s="109"/>
      <c r="J11" s="136"/>
      <c r="K11" s="136"/>
      <c r="L11" s="136"/>
      <c r="M11" s="136"/>
    </row>
    <row r="12" spans="4:13" ht="15">
      <c r="D12" s="145" t="s">
        <v>986</v>
      </c>
      <c r="E12" s="145" t="s">
        <v>990</v>
      </c>
      <c r="F12" s="145">
        <v>-374491</v>
      </c>
      <c r="H12" s="138"/>
      <c r="I12" s="109"/>
      <c r="J12" s="136"/>
      <c r="K12" s="136"/>
      <c r="L12" s="136"/>
      <c r="M12" s="136"/>
    </row>
    <row r="13" spans="4:13">
      <c r="D13" s="145" t="s">
        <v>986</v>
      </c>
      <c r="E13" s="145" t="s">
        <v>991</v>
      </c>
      <c r="F13" s="145">
        <v>-77959</v>
      </c>
      <c r="J13" s="136"/>
      <c r="K13" s="136"/>
      <c r="L13" s="136"/>
      <c r="M13" s="136"/>
    </row>
    <row r="14" spans="4:13">
      <c r="D14" s="145" t="s">
        <v>986</v>
      </c>
      <c r="E14" s="145" t="s">
        <v>992</v>
      </c>
      <c r="F14" s="145">
        <v>-5174</v>
      </c>
      <c r="J14" s="136"/>
      <c r="K14" s="136"/>
      <c r="L14" s="136"/>
      <c r="M14" s="136"/>
    </row>
    <row r="15" spans="4:13">
      <c r="D15" s="368" t="s">
        <v>1001</v>
      </c>
      <c r="E15" s="369"/>
      <c r="F15" s="112">
        <f>2798767-35479</f>
        <v>2763288</v>
      </c>
      <c r="J15" s="136"/>
      <c r="K15" s="136"/>
      <c r="L15" s="136"/>
      <c r="M15" s="136"/>
    </row>
    <row r="16" spans="4:13">
      <c r="D16" s="38"/>
      <c r="E16" s="38"/>
      <c r="F16" s="38"/>
      <c r="J16" s="136"/>
      <c r="K16" s="136"/>
      <c r="L16" s="136"/>
      <c r="M16" s="136"/>
    </row>
    <row r="17" spans="4:13" hidden="1">
      <c r="D17" s="370" t="s">
        <v>984</v>
      </c>
      <c r="E17" s="371"/>
      <c r="F17" s="144" t="s">
        <v>985</v>
      </c>
      <c r="J17" s="136"/>
      <c r="K17" s="136"/>
      <c r="L17" s="136"/>
      <c r="M17" s="136"/>
    </row>
    <row r="18" spans="4:13" hidden="1">
      <c r="D18" s="368" t="s">
        <v>994</v>
      </c>
      <c r="E18" s="369"/>
      <c r="F18" s="112">
        <v>2763288</v>
      </c>
      <c r="J18" s="136"/>
      <c r="K18" s="136"/>
      <c r="L18" s="136"/>
      <c r="M18" s="136"/>
    </row>
    <row r="19" spans="4:13" hidden="1">
      <c r="D19" s="145" t="s">
        <v>986</v>
      </c>
      <c r="E19" s="145" t="s">
        <v>995</v>
      </c>
      <c r="F19" s="145">
        <v>35575</v>
      </c>
      <c r="J19" s="136"/>
      <c r="K19" s="136"/>
      <c r="L19" s="136"/>
      <c r="M19" s="136"/>
    </row>
    <row r="20" spans="4:13" hidden="1">
      <c r="D20" s="145" t="s">
        <v>986</v>
      </c>
      <c r="E20" s="145" t="s">
        <v>991</v>
      </c>
      <c r="F20" s="145">
        <v>77959</v>
      </c>
      <c r="J20" s="136"/>
      <c r="K20" s="136"/>
      <c r="L20" s="136"/>
      <c r="M20" s="136"/>
    </row>
    <row r="21" spans="4:13" hidden="1">
      <c r="D21" s="145" t="s">
        <v>986</v>
      </c>
      <c r="E21" s="145" t="s">
        <v>990</v>
      </c>
      <c r="F21" s="145">
        <v>374491</v>
      </c>
      <c r="J21" s="136"/>
      <c r="K21" s="136"/>
      <c r="L21" s="136"/>
      <c r="M21" s="136"/>
    </row>
    <row r="22" spans="4:13" hidden="1">
      <c r="D22" s="368" t="s">
        <v>993</v>
      </c>
      <c r="E22" s="369"/>
      <c r="F22" s="112">
        <f>SUM(F18:F21)</f>
        <v>3251313</v>
      </c>
    </row>
  </sheetData>
  <mergeCells count="6">
    <mergeCell ref="D22:E22"/>
    <mergeCell ref="D5:E5"/>
    <mergeCell ref="D9:E9"/>
    <mergeCell ref="D15:E15"/>
    <mergeCell ref="D18:E18"/>
    <mergeCell ref="D17:E1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9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21BDE-738A-47AE-8B11-9719B873C091}">
  <sheetPr codeName="Planilha12">
    <tabColor theme="4" tint="-0.249977111117893"/>
  </sheetPr>
  <dimension ref="A1:O40"/>
  <sheetViews>
    <sheetView showGridLines="0" zoomScale="80" zoomScaleNormal="80" workbookViewId="0">
      <selection activeCell="F16" sqref="F16"/>
    </sheetView>
  </sheetViews>
  <sheetFormatPr defaultRowHeight="12.75"/>
  <cols>
    <col min="1" max="1" width="1.7109375" style="334" customWidth="1"/>
    <col min="2" max="2" width="4.7109375" style="334" customWidth="1"/>
    <col min="3" max="3" width="8" style="334" customWidth="1"/>
    <col min="4" max="4" width="32.85546875" style="334" customWidth="1"/>
    <col min="5" max="5" width="19.5703125" style="334" customWidth="1"/>
    <col min="6" max="6" width="18" style="334" customWidth="1"/>
    <col min="7" max="7" width="16.42578125" style="333" customWidth="1"/>
    <col min="8" max="8" width="15.140625" style="334" customWidth="1"/>
    <col min="9" max="9" width="16.5703125" style="334" customWidth="1"/>
    <col min="10" max="10" width="20.28515625" style="334" customWidth="1"/>
    <col min="11" max="11" width="19.5703125" style="334" customWidth="1"/>
    <col min="12" max="12" width="15.7109375" style="334" customWidth="1"/>
    <col min="13" max="13" width="16.42578125" style="334" customWidth="1"/>
    <col min="14" max="14" width="14.140625" style="334" customWidth="1"/>
    <col min="15" max="15" width="14.28515625" style="334" bestFit="1" customWidth="1"/>
    <col min="16" max="16" width="6" style="334" customWidth="1"/>
    <col min="17" max="16384" width="9.140625" style="334"/>
  </cols>
  <sheetData>
    <row r="1" spans="1:15" ht="17.25" customHeight="1">
      <c r="A1" s="337"/>
      <c r="B1" s="374" t="s">
        <v>1292</v>
      </c>
      <c r="C1" s="374"/>
      <c r="D1" s="374"/>
      <c r="E1" s="374"/>
      <c r="F1" s="374"/>
      <c r="G1" s="374"/>
      <c r="H1" s="372" t="s">
        <v>253</v>
      </c>
      <c r="I1" s="376" t="s">
        <v>604</v>
      </c>
      <c r="J1" s="376"/>
      <c r="K1" s="376"/>
      <c r="L1" s="372" t="s">
        <v>1280</v>
      </c>
      <c r="M1" s="372" t="s">
        <v>1112</v>
      </c>
      <c r="N1" s="372" t="s">
        <v>1232</v>
      </c>
      <c r="O1" s="372" t="s">
        <v>243</v>
      </c>
    </row>
    <row r="2" spans="1:15" ht="61.5" customHeight="1">
      <c r="A2" s="337"/>
      <c r="B2" s="375"/>
      <c r="C2" s="375"/>
      <c r="D2" s="375"/>
      <c r="E2" s="375"/>
      <c r="F2" s="375"/>
      <c r="G2" s="375"/>
      <c r="H2" s="373"/>
      <c r="I2" s="352" t="s">
        <v>1234</v>
      </c>
      <c r="J2" s="352" t="s">
        <v>1235</v>
      </c>
      <c r="K2" s="352" t="s">
        <v>1236</v>
      </c>
      <c r="L2" s="373"/>
      <c r="M2" s="373"/>
      <c r="N2" s="373"/>
      <c r="O2" s="373"/>
    </row>
    <row r="3" spans="1:15" ht="15" customHeight="1">
      <c r="A3" s="337"/>
      <c r="B3" s="386" t="s">
        <v>1317</v>
      </c>
      <c r="C3" s="386"/>
      <c r="D3" s="385"/>
      <c r="E3" s="385"/>
      <c r="F3" s="385"/>
      <c r="G3" s="385"/>
      <c r="H3" s="338">
        <v>2903636000</v>
      </c>
      <c r="I3" s="338">
        <v>110409000</v>
      </c>
      <c r="J3" s="338">
        <v>32953000</v>
      </c>
      <c r="K3" s="338">
        <v>0</v>
      </c>
      <c r="L3" s="338">
        <v>0</v>
      </c>
      <c r="M3" s="338">
        <v>389195000</v>
      </c>
      <c r="N3" s="338">
        <v>0</v>
      </c>
      <c r="O3" s="339">
        <f>SUM(H3:N3)</f>
        <v>3436193000</v>
      </c>
    </row>
    <row r="4" spans="1:15" ht="15" customHeight="1">
      <c r="A4" s="335"/>
      <c r="B4" s="340"/>
      <c r="C4" s="341" t="s">
        <v>1293</v>
      </c>
      <c r="D4" s="341"/>
      <c r="E4" s="341"/>
      <c r="F4" s="341"/>
      <c r="G4" s="342"/>
      <c r="H4" s="343">
        <v>0</v>
      </c>
      <c r="I4" s="343">
        <v>0</v>
      </c>
      <c r="J4" s="343">
        <v>0</v>
      </c>
      <c r="K4" s="343">
        <v>0</v>
      </c>
      <c r="L4" s="343">
        <v>0</v>
      </c>
      <c r="M4" s="348">
        <v>0</v>
      </c>
      <c r="N4" s="343">
        <v>0</v>
      </c>
      <c r="O4" s="344">
        <v>0</v>
      </c>
    </row>
    <row r="5" spans="1:15" ht="15" customHeight="1">
      <c r="A5" s="335"/>
      <c r="B5" s="345"/>
      <c r="C5" s="346" t="s">
        <v>1282</v>
      </c>
      <c r="D5" s="346"/>
      <c r="E5" s="346"/>
      <c r="F5" s="346"/>
      <c r="G5" s="347"/>
      <c r="H5" s="348">
        <v>-81705000</v>
      </c>
      <c r="I5" s="348">
        <v>0</v>
      </c>
      <c r="J5" s="348">
        <v>0</v>
      </c>
      <c r="K5" s="348">
        <v>0</v>
      </c>
      <c r="L5" s="348">
        <v>0</v>
      </c>
      <c r="M5" s="348">
        <v>81705000</v>
      </c>
      <c r="N5" s="348">
        <v>0</v>
      </c>
      <c r="O5" s="344">
        <v>0</v>
      </c>
    </row>
    <row r="6" spans="1:15" ht="15" customHeight="1">
      <c r="A6" s="335"/>
      <c r="B6" s="345"/>
      <c r="C6" s="346" t="s">
        <v>1112</v>
      </c>
      <c r="D6" s="346"/>
      <c r="E6" s="346"/>
      <c r="F6" s="346"/>
      <c r="G6" s="354" t="s">
        <v>1312</v>
      </c>
      <c r="H6" s="348">
        <v>0</v>
      </c>
      <c r="I6" s="348">
        <v>0</v>
      </c>
      <c r="J6" s="348">
        <v>0</v>
      </c>
      <c r="K6" s="348">
        <v>0</v>
      </c>
      <c r="L6" s="348">
        <v>0</v>
      </c>
      <c r="M6" s="348">
        <v>-610003000</v>
      </c>
      <c r="N6" s="348">
        <v>238787000</v>
      </c>
      <c r="O6" s="344">
        <v>-371216000</v>
      </c>
    </row>
    <row r="7" spans="1:15" ht="15" customHeight="1">
      <c r="A7" s="335"/>
      <c r="B7" s="345"/>
      <c r="C7" s="350" t="s">
        <v>1225</v>
      </c>
      <c r="D7" s="346"/>
      <c r="E7" s="346"/>
      <c r="F7" s="346"/>
      <c r="G7" s="347"/>
      <c r="H7" s="348">
        <v>0</v>
      </c>
      <c r="I7" s="348">
        <v>0</v>
      </c>
      <c r="J7" s="348">
        <v>0</v>
      </c>
      <c r="K7" s="348">
        <v>0</v>
      </c>
      <c r="L7" s="348">
        <v>0</v>
      </c>
      <c r="M7" s="348">
        <v>-397330000</v>
      </c>
      <c r="N7" s="348">
        <v>238787000</v>
      </c>
      <c r="O7" s="344">
        <v>-158543000</v>
      </c>
    </row>
    <row r="8" spans="1:15" ht="15" customHeight="1">
      <c r="A8" s="335"/>
      <c r="B8" s="345"/>
      <c r="C8" s="351" t="s">
        <v>1237</v>
      </c>
      <c r="D8" s="346"/>
      <c r="E8" s="346"/>
      <c r="F8" s="346"/>
      <c r="G8" s="347"/>
      <c r="H8" s="348">
        <v>0</v>
      </c>
      <c r="I8" s="348">
        <v>0</v>
      </c>
      <c r="J8" s="348">
        <v>0</v>
      </c>
      <c r="K8" s="348">
        <v>0</v>
      </c>
      <c r="L8" s="348">
        <v>0</v>
      </c>
      <c r="M8" s="348">
        <v>-307215000</v>
      </c>
      <c r="N8" s="348">
        <v>0</v>
      </c>
      <c r="O8" s="344">
        <v>-307215000</v>
      </c>
    </row>
    <row r="9" spans="1:15" ht="15" customHeight="1">
      <c r="A9" s="335"/>
      <c r="B9" s="345"/>
      <c r="C9" s="351" t="s">
        <v>1238</v>
      </c>
      <c r="D9" s="346"/>
      <c r="E9" s="346"/>
      <c r="F9" s="346"/>
      <c r="G9" s="347"/>
      <c r="H9" s="348">
        <v>0</v>
      </c>
      <c r="I9" s="348">
        <v>0</v>
      </c>
      <c r="J9" s="348">
        <v>0</v>
      </c>
      <c r="K9" s="348">
        <v>0</v>
      </c>
      <c r="L9" s="348">
        <v>0</v>
      </c>
      <c r="M9" s="348">
        <v>266047000</v>
      </c>
      <c r="N9" s="348">
        <v>0</v>
      </c>
      <c r="O9" s="344">
        <v>266047000</v>
      </c>
    </row>
    <row r="10" spans="1:15" ht="15" customHeight="1">
      <c r="A10" s="335"/>
      <c r="B10" s="345"/>
      <c r="C10" s="351" t="s">
        <v>1294</v>
      </c>
      <c r="D10" s="346"/>
      <c r="E10" s="346"/>
      <c r="F10" s="346"/>
      <c r="G10" s="347"/>
      <c r="H10" s="348">
        <v>0</v>
      </c>
      <c r="I10" s="348">
        <v>0</v>
      </c>
      <c r="J10" s="348">
        <v>0</v>
      </c>
      <c r="K10" s="348">
        <v>0</v>
      </c>
      <c r="L10" s="348">
        <v>0</v>
      </c>
      <c r="M10" s="348">
        <v>-356162000</v>
      </c>
      <c r="N10" s="348">
        <v>356162000</v>
      </c>
      <c r="O10" s="344">
        <v>0</v>
      </c>
    </row>
    <row r="11" spans="1:15" ht="15" customHeight="1">
      <c r="A11" s="335"/>
      <c r="B11" s="345"/>
      <c r="C11" s="351" t="s">
        <v>1295</v>
      </c>
      <c r="D11" s="346"/>
      <c r="E11" s="346"/>
      <c r="F11" s="346"/>
      <c r="G11" s="347"/>
      <c r="H11" s="348">
        <v>0</v>
      </c>
      <c r="I11" s="348">
        <v>0</v>
      </c>
      <c r="J11" s="348">
        <v>0</v>
      </c>
      <c r="K11" s="348">
        <v>0</v>
      </c>
      <c r="L11" s="348">
        <v>0</v>
      </c>
      <c r="M11" s="348">
        <v>0</v>
      </c>
      <c r="N11" s="348">
        <v>-117375000</v>
      </c>
      <c r="O11" s="344">
        <v>-117375000</v>
      </c>
    </row>
    <row r="12" spans="1:15" ht="15" customHeight="1">
      <c r="A12" s="335"/>
      <c r="B12" s="345"/>
      <c r="C12" s="351" t="s">
        <v>1310</v>
      </c>
      <c r="D12" s="346"/>
      <c r="E12" s="346"/>
      <c r="F12" s="346"/>
      <c r="G12" s="347"/>
      <c r="H12" s="348">
        <v>0</v>
      </c>
      <c r="I12" s="348">
        <v>0</v>
      </c>
      <c r="J12" s="348">
        <v>0</v>
      </c>
      <c r="K12" s="348">
        <v>0</v>
      </c>
      <c r="L12" s="348">
        <v>0</v>
      </c>
      <c r="M12" s="348">
        <v>0</v>
      </c>
      <c r="N12" s="348">
        <v>0</v>
      </c>
      <c r="O12" s="344">
        <v>0</v>
      </c>
    </row>
    <row r="13" spans="1:15" ht="15" customHeight="1">
      <c r="A13" s="335"/>
      <c r="B13" s="345"/>
      <c r="C13" s="350" t="s">
        <v>1239</v>
      </c>
      <c r="D13" s="346"/>
      <c r="E13" s="346"/>
      <c r="F13" s="346"/>
      <c r="G13" s="347"/>
      <c r="H13" s="348">
        <v>0</v>
      </c>
      <c r="I13" s="348">
        <v>0</v>
      </c>
      <c r="J13" s="348">
        <v>0</v>
      </c>
      <c r="K13" s="348">
        <v>0</v>
      </c>
      <c r="L13" s="348">
        <v>0</v>
      </c>
      <c r="M13" s="348">
        <v>1765000</v>
      </c>
      <c r="N13" s="348">
        <v>0</v>
      </c>
      <c r="O13" s="344">
        <v>1765000</v>
      </c>
    </row>
    <row r="14" spans="1:15" ht="15" customHeight="1">
      <c r="A14" s="335"/>
      <c r="B14" s="345"/>
      <c r="C14" s="350" t="s">
        <v>1144</v>
      </c>
      <c r="D14" s="346"/>
      <c r="E14" s="346"/>
      <c r="F14" s="346"/>
      <c r="G14" s="347"/>
      <c r="H14" s="348">
        <v>0</v>
      </c>
      <c r="I14" s="348">
        <v>0</v>
      </c>
      <c r="J14" s="348">
        <v>0</v>
      </c>
      <c r="K14" s="348">
        <v>0</v>
      </c>
      <c r="L14" s="348">
        <v>0</v>
      </c>
      <c r="M14" s="348">
        <v>-166021000</v>
      </c>
      <c r="N14" s="348">
        <v>0</v>
      </c>
      <c r="O14" s="344">
        <v>-166021000</v>
      </c>
    </row>
    <row r="15" spans="1:15" ht="15" customHeight="1">
      <c r="A15" s="335"/>
      <c r="B15" s="345"/>
      <c r="C15" s="350" t="s">
        <v>1240</v>
      </c>
      <c r="D15" s="346"/>
      <c r="E15" s="346"/>
      <c r="F15" s="346"/>
      <c r="G15" s="347"/>
      <c r="H15" s="348">
        <v>0</v>
      </c>
      <c r="I15" s="348">
        <v>0</v>
      </c>
      <c r="J15" s="348">
        <v>0</v>
      </c>
      <c r="K15" s="348">
        <v>0</v>
      </c>
      <c r="L15" s="348">
        <v>0</v>
      </c>
      <c r="M15" s="348">
        <v>-48417000</v>
      </c>
      <c r="N15" s="348">
        <v>0</v>
      </c>
      <c r="O15" s="344">
        <v>-48417000</v>
      </c>
    </row>
    <row r="16" spans="1:15" ht="15" customHeight="1">
      <c r="A16" s="335"/>
      <c r="B16" s="345"/>
      <c r="C16" s="346" t="s">
        <v>1279</v>
      </c>
      <c r="D16" s="346"/>
      <c r="E16" s="346"/>
      <c r="F16" s="346"/>
      <c r="G16" s="347"/>
      <c r="H16" s="348">
        <v>0</v>
      </c>
      <c r="I16" s="348">
        <v>0</v>
      </c>
      <c r="J16" s="348">
        <v>0</v>
      </c>
      <c r="K16" s="348">
        <v>0</v>
      </c>
      <c r="L16" s="348">
        <v>0</v>
      </c>
      <c r="M16" s="348">
        <v>0</v>
      </c>
      <c r="N16" s="348">
        <v>-16330000</v>
      </c>
      <c r="O16" s="344">
        <v>-16330000</v>
      </c>
    </row>
    <row r="17" spans="1:15" ht="15" customHeight="1">
      <c r="A17" s="335"/>
      <c r="B17" s="345"/>
      <c r="C17" s="346" t="s">
        <v>1241</v>
      </c>
      <c r="D17" s="346"/>
      <c r="E17" s="346"/>
      <c r="F17" s="346"/>
      <c r="G17" s="347"/>
      <c r="H17" s="348">
        <v>0</v>
      </c>
      <c r="I17" s="348">
        <v>0</v>
      </c>
      <c r="J17" s="348">
        <v>0</v>
      </c>
      <c r="K17" s="348">
        <v>0</v>
      </c>
      <c r="L17" s="348">
        <v>0</v>
      </c>
      <c r="M17" s="348">
        <v>0</v>
      </c>
      <c r="N17" s="348">
        <v>3440000</v>
      </c>
      <c r="O17" s="344">
        <v>3440000</v>
      </c>
    </row>
    <row r="18" spans="1:15" ht="15" customHeight="1">
      <c r="A18" s="335"/>
      <c r="B18" s="345"/>
      <c r="C18" s="346" t="s">
        <v>1139</v>
      </c>
      <c r="D18" s="346"/>
      <c r="E18" s="346"/>
      <c r="F18" s="346"/>
      <c r="G18" s="347"/>
      <c r="H18" s="348">
        <v>0</v>
      </c>
      <c r="I18" s="348">
        <v>0</v>
      </c>
      <c r="J18" s="348">
        <v>0</v>
      </c>
      <c r="K18" s="348">
        <v>0</v>
      </c>
      <c r="L18" s="348">
        <v>0</v>
      </c>
      <c r="M18" s="348">
        <v>0</v>
      </c>
      <c r="N18" s="348">
        <v>39521000</v>
      </c>
      <c r="O18" s="344">
        <v>39521000</v>
      </c>
    </row>
    <row r="19" spans="1:15" ht="15" customHeight="1">
      <c r="A19" s="335"/>
      <c r="B19" s="345"/>
      <c r="C19" s="346"/>
      <c r="D19" s="346"/>
      <c r="E19" s="346"/>
      <c r="F19" s="346"/>
      <c r="G19" s="347"/>
      <c r="H19" s="348"/>
      <c r="I19" s="348"/>
      <c r="J19" s="348"/>
      <c r="K19" s="348"/>
      <c r="L19" s="348"/>
      <c r="M19" s="348"/>
      <c r="N19" s="348"/>
      <c r="O19" s="344">
        <v>0</v>
      </c>
    </row>
    <row r="20" spans="1:15" ht="15" customHeight="1">
      <c r="A20" s="335"/>
      <c r="B20" s="345"/>
      <c r="C20" s="346" t="s">
        <v>1306</v>
      </c>
      <c r="D20" s="346"/>
      <c r="E20" s="346"/>
      <c r="F20" s="346"/>
      <c r="G20" s="347"/>
      <c r="H20" s="348"/>
      <c r="I20" s="348"/>
      <c r="J20" s="348"/>
      <c r="K20" s="348"/>
      <c r="L20" s="348"/>
      <c r="M20" s="348"/>
      <c r="N20" s="348"/>
      <c r="O20" s="344">
        <v>0</v>
      </c>
    </row>
    <row r="21" spans="1:15" ht="15" customHeight="1">
      <c r="A21" s="332"/>
      <c r="B21" s="345"/>
      <c r="C21" s="350" t="s">
        <v>1234</v>
      </c>
      <c r="D21" s="346"/>
      <c r="E21" s="346"/>
      <c r="F21" s="346"/>
      <c r="G21" s="347"/>
      <c r="H21" s="348">
        <v>0</v>
      </c>
      <c r="I21" s="348">
        <v>13271000</v>
      </c>
      <c r="J21" s="348">
        <v>0</v>
      </c>
      <c r="K21" s="348">
        <v>0</v>
      </c>
      <c r="L21" s="348">
        <v>0</v>
      </c>
      <c r="M21" s="348">
        <v>0</v>
      </c>
      <c r="N21" s="348">
        <v>-13271000</v>
      </c>
      <c r="O21" s="344">
        <v>0</v>
      </c>
    </row>
    <row r="22" spans="1:15" ht="15" customHeight="1">
      <c r="A22" s="332"/>
      <c r="B22" s="345"/>
      <c r="C22" s="350" t="s">
        <v>1236</v>
      </c>
      <c r="D22" s="346"/>
      <c r="E22" s="346"/>
      <c r="F22" s="346"/>
      <c r="G22" s="347"/>
      <c r="H22" s="348">
        <v>0</v>
      </c>
      <c r="I22" s="348">
        <v>0</v>
      </c>
      <c r="J22" s="348">
        <v>0</v>
      </c>
      <c r="K22" s="348">
        <v>189110000</v>
      </c>
      <c r="L22" s="348">
        <v>0</v>
      </c>
      <c r="M22" s="348">
        <v>0</v>
      </c>
      <c r="N22" s="348">
        <v>-189110000</v>
      </c>
      <c r="O22" s="344">
        <v>0</v>
      </c>
    </row>
    <row r="23" spans="1:15" ht="15" customHeight="1">
      <c r="A23" s="332"/>
      <c r="B23" s="345"/>
      <c r="C23" s="350" t="s">
        <v>1298</v>
      </c>
      <c r="D23" s="346"/>
      <c r="E23" s="346"/>
      <c r="F23" s="346"/>
      <c r="G23" s="347"/>
      <c r="H23" s="348">
        <v>0</v>
      </c>
      <c r="I23" s="348">
        <v>0</v>
      </c>
      <c r="J23" s="348">
        <v>0</v>
      </c>
      <c r="K23" s="348">
        <v>0</v>
      </c>
      <c r="L23" s="348">
        <v>0</v>
      </c>
      <c r="M23" s="348">
        <v>0</v>
      </c>
      <c r="N23" s="348">
        <v>-63037000</v>
      </c>
      <c r="O23" s="344">
        <v>-63037000</v>
      </c>
    </row>
    <row r="24" spans="1:15" ht="15" customHeight="1">
      <c r="A24" s="332"/>
      <c r="B24" s="387" t="s">
        <v>1318</v>
      </c>
      <c r="C24" s="388"/>
      <c r="D24" s="388"/>
      <c r="E24" s="388"/>
      <c r="F24" s="388"/>
      <c r="G24" s="388"/>
      <c r="H24" s="338">
        <v>2821931000</v>
      </c>
      <c r="I24" s="338">
        <v>123680000</v>
      </c>
      <c r="J24" s="338">
        <v>32953000</v>
      </c>
      <c r="K24" s="338">
        <v>189110000</v>
      </c>
      <c r="L24" s="338">
        <v>0</v>
      </c>
      <c r="M24" s="338">
        <v>-139102000</v>
      </c>
      <c r="N24" s="338">
        <v>0</v>
      </c>
      <c r="O24" s="338">
        <f>SUM(H24:N24)</f>
        <v>3028572000</v>
      </c>
    </row>
    <row r="25" spans="1:15" ht="15" customHeight="1">
      <c r="A25" s="335"/>
      <c r="B25" s="345"/>
      <c r="C25" s="346" t="s">
        <v>1282</v>
      </c>
      <c r="D25" s="346"/>
      <c r="E25" s="346"/>
      <c r="F25" s="346"/>
      <c r="G25" s="347"/>
      <c r="H25" s="348">
        <v>32953000</v>
      </c>
      <c r="I25" s="348">
        <v>0</v>
      </c>
      <c r="J25" s="348">
        <v>-32953000</v>
      </c>
      <c r="K25" s="348">
        <v>0</v>
      </c>
      <c r="L25" s="348">
        <v>0</v>
      </c>
      <c r="M25" s="348">
        <v>0</v>
      </c>
      <c r="N25" s="348">
        <v>0</v>
      </c>
      <c r="O25" s="349">
        <v>0</v>
      </c>
    </row>
    <row r="26" spans="1:15" ht="15" customHeight="1">
      <c r="A26" s="335"/>
      <c r="B26" s="345"/>
      <c r="C26" s="346" t="s">
        <v>1112</v>
      </c>
      <c r="D26" s="346"/>
      <c r="E26" s="346"/>
      <c r="F26" s="346"/>
      <c r="G26" s="354" t="s">
        <v>1312</v>
      </c>
      <c r="H26" s="348">
        <v>0</v>
      </c>
      <c r="I26" s="348">
        <v>0</v>
      </c>
      <c r="J26" s="348">
        <v>0</v>
      </c>
      <c r="K26" s="348">
        <v>0</v>
      </c>
      <c r="L26" s="348">
        <v>0</v>
      </c>
      <c r="M26" s="348">
        <v>270452000</v>
      </c>
      <c r="N26" s="348">
        <v>0</v>
      </c>
      <c r="O26" s="349">
        <v>270452000</v>
      </c>
    </row>
    <row r="27" spans="1:15" ht="15" customHeight="1">
      <c r="A27" s="335"/>
      <c r="B27" s="345"/>
      <c r="C27" s="350" t="s">
        <v>1239</v>
      </c>
      <c r="D27" s="346"/>
      <c r="E27" s="346"/>
      <c r="F27" s="346"/>
      <c r="G27" s="347"/>
      <c r="H27" s="348">
        <v>0</v>
      </c>
      <c r="I27" s="348">
        <v>0</v>
      </c>
      <c r="J27" s="348">
        <v>0</v>
      </c>
      <c r="K27" s="348">
        <v>0</v>
      </c>
      <c r="L27" s="348">
        <v>0</v>
      </c>
      <c r="M27" s="348">
        <v>-1711000</v>
      </c>
      <c r="N27" s="348">
        <v>0</v>
      </c>
      <c r="O27" s="349">
        <v>-1711000</v>
      </c>
    </row>
    <row r="28" spans="1:15" ht="15" customHeight="1">
      <c r="A28" s="335"/>
      <c r="B28" s="345"/>
      <c r="C28" s="350" t="s">
        <v>1144</v>
      </c>
      <c r="D28" s="346"/>
      <c r="E28" s="346"/>
      <c r="F28" s="346"/>
      <c r="G28" s="347"/>
      <c r="H28" s="348">
        <v>0</v>
      </c>
      <c r="I28" s="348">
        <v>0</v>
      </c>
      <c r="J28" s="348">
        <v>0</v>
      </c>
      <c r="K28" s="348">
        <v>0</v>
      </c>
      <c r="L28" s="348">
        <v>0</v>
      </c>
      <c r="M28" s="348">
        <v>267404000</v>
      </c>
      <c r="N28" s="348">
        <v>0</v>
      </c>
      <c r="O28" s="349">
        <v>267404000</v>
      </c>
    </row>
    <row r="29" spans="1:15" ht="15" customHeight="1">
      <c r="A29" s="335"/>
      <c r="B29" s="345"/>
      <c r="C29" s="350" t="s">
        <v>1240</v>
      </c>
      <c r="D29" s="346"/>
      <c r="E29" s="346"/>
      <c r="F29" s="346"/>
      <c r="G29" s="347"/>
      <c r="H29" s="348">
        <v>0</v>
      </c>
      <c r="I29" s="348">
        <v>0</v>
      </c>
      <c r="J29" s="348">
        <v>0</v>
      </c>
      <c r="K29" s="348">
        <v>0</v>
      </c>
      <c r="L29" s="348">
        <v>0</v>
      </c>
      <c r="M29" s="348">
        <v>4759000</v>
      </c>
      <c r="N29" s="348">
        <v>0</v>
      </c>
      <c r="O29" s="349">
        <v>4759000</v>
      </c>
    </row>
    <row r="30" spans="1:15" ht="15" customHeight="1">
      <c r="A30" s="335"/>
      <c r="B30" s="345"/>
      <c r="C30" s="346" t="s">
        <v>1279</v>
      </c>
      <c r="D30" s="346"/>
      <c r="E30" s="346"/>
      <c r="F30" s="346"/>
      <c r="G30" s="347"/>
      <c r="H30" s="348">
        <v>0</v>
      </c>
      <c r="I30" s="348">
        <v>0</v>
      </c>
      <c r="J30" s="348">
        <v>0</v>
      </c>
      <c r="K30" s="348">
        <v>0</v>
      </c>
      <c r="L30" s="348">
        <v>0</v>
      </c>
      <c r="M30" s="348">
        <v>0</v>
      </c>
      <c r="N30" s="348">
        <v>-4924000</v>
      </c>
      <c r="O30" s="349">
        <v>-4924000</v>
      </c>
    </row>
    <row r="31" spans="1:15" ht="15" customHeight="1">
      <c r="A31" s="335"/>
      <c r="B31" s="345"/>
      <c r="C31" s="346" t="s">
        <v>1241</v>
      </c>
      <c r="D31" s="346"/>
      <c r="E31" s="346"/>
      <c r="F31" s="346"/>
      <c r="G31" s="347"/>
      <c r="H31" s="348">
        <v>0</v>
      </c>
      <c r="I31" s="348">
        <v>0</v>
      </c>
      <c r="J31" s="348">
        <v>0</v>
      </c>
      <c r="K31" s="348">
        <v>0</v>
      </c>
      <c r="L31" s="348">
        <v>0</v>
      </c>
      <c r="M31" s="348">
        <v>0</v>
      </c>
      <c r="N31" s="348">
        <v>3595000</v>
      </c>
      <c r="O31" s="349">
        <v>3595000</v>
      </c>
    </row>
    <row r="32" spans="1:15" ht="15" customHeight="1">
      <c r="A32" s="335"/>
      <c r="B32" s="345"/>
      <c r="C32" s="346" t="s">
        <v>1283</v>
      </c>
      <c r="D32" s="346"/>
      <c r="E32" s="346"/>
      <c r="F32" s="346"/>
      <c r="G32" s="347"/>
      <c r="H32" s="348">
        <v>0</v>
      </c>
      <c r="I32" s="348">
        <v>0</v>
      </c>
      <c r="J32" s="348">
        <v>0</v>
      </c>
      <c r="K32" s="348">
        <v>-189110000</v>
      </c>
      <c r="L32" s="348">
        <v>0</v>
      </c>
      <c r="M32" s="348">
        <v>0</v>
      </c>
      <c r="N32" s="348">
        <v>0</v>
      </c>
      <c r="O32" s="349">
        <v>-189110000</v>
      </c>
    </row>
    <row r="33" spans="1:15" ht="15" customHeight="1">
      <c r="A33" s="335"/>
      <c r="B33" s="345"/>
      <c r="C33" s="346" t="s">
        <v>1139</v>
      </c>
      <c r="D33" s="346"/>
      <c r="E33" s="346"/>
      <c r="F33" s="346"/>
      <c r="G33" s="347"/>
      <c r="H33" s="348">
        <v>0</v>
      </c>
      <c r="I33" s="348">
        <v>0</v>
      </c>
      <c r="J33" s="348">
        <v>0</v>
      </c>
      <c r="K33" s="348">
        <v>0</v>
      </c>
      <c r="L33" s="348">
        <v>0</v>
      </c>
      <c r="M33" s="348">
        <v>0</v>
      </c>
      <c r="N33" s="348">
        <v>387173000</v>
      </c>
      <c r="O33" s="349">
        <v>387173000</v>
      </c>
    </row>
    <row r="34" spans="1:15" ht="15" customHeight="1">
      <c r="A34" s="335"/>
      <c r="B34" s="345"/>
      <c r="C34" s="346"/>
      <c r="D34" s="346"/>
      <c r="E34" s="346"/>
      <c r="F34" s="346"/>
      <c r="G34" s="347"/>
      <c r="H34" s="348"/>
      <c r="I34" s="348"/>
      <c r="J34" s="348"/>
      <c r="K34" s="348"/>
      <c r="L34" s="348"/>
      <c r="M34" s="348"/>
      <c r="N34" s="348"/>
      <c r="O34" s="349">
        <v>0</v>
      </c>
    </row>
    <row r="35" spans="1:15" ht="15" customHeight="1">
      <c r="A35" s="335"/>
      <c r="B35" s="345"/>
      <c r="C35" s="346" t="s">
        <v>1306</v>
      </c>
      <c r="D35" s="346"/>
      <c r="E35" s="346"/>
      <c r="F35" s="346"/>
      <c r="G35" s="347"/>
      <c r="H35" s="348"/>
      <c r="I35" s="348"/>
      <c r="J35" s="348"/>
      <c r="K35" s="348"/>
      <c r="L35" s="348"/>
      <c r="M35" s="348"/>
      <c r="N35" s="348"/>
      <c r="O35" s="349">
        <v>0</v>
      </c>
    </row>
    <row r="36" spans="1:15" ht="15" customHeight="1">
      <c r="A36" s="332"/>
      <c r="B36" s="345"/>
      <c r="C36" s="350" t="s">
        <v>1234</v>
      </c>
      <c r="D36" s="346"/>
      <c r="E36" s="346"/>
      <c r="F36" s="346"/>
      <c r="G36" s="347"/>
      <c r="H36" s="348">
        <v>0</v>
      </c>
      <c r="I36" s="348">
        <v>19292000</v>
      </c>
      <c r="J36" s="348">
        <v>0</v>
      </c>
      <c r="K36" s="348">
        <v>0</v>
      </c>
      <c r="L36" s="348">
        <v>0</v>
      </c>
      <c r="M36" s="348">
        <v>0</v>
      </c>
      <c r="N36" s="348">
        <v>-19292000</v>
      </c>
      <c r="O36" s="349">
        <v>0</v>
      </c>
    </row>
    <row r="37" spans="1:15" ht="15" customHeight="1">
      <c r="A37" s="332"/>
      <c r="B37" s="345"/>
      <c r="C37" s="350" t="s">
        <v>1298</v>
      </c>
      <c r="D37" s="346"/>
      <c r="E37" s="346"/>
      <c r="F37" s="346"/>
      <c r="G37" s="347"/>
      <c r="H37" s="348">
        <v>0</v>
      </c>
      <c r="I37" s="348">
        <v>0</v>
      </c>
      <c r="J37" s="348">
        <v>0</v>
      </c>
      <c r="K37" s="348">
        <v>0</v>
      </c>
      <c r="L37" s="348">
        <v>0</v>
      </c>
      <c r="M37" s="348">
        <v>0</v>
      </c>
      <c r="N37" s="348">
        <v>-91638000</v>
      </c>
      <c r="O37" s="349">
        <v>-91638000</v>
      </c>
    </row>
    <row r="38" spans="1:15" ht="15" customHeight="1">
      <c r="A38" s="332"/>
      <c r="B38" s="345"/>
      <c r="C38" s="350" t="s">
        <v>1280</v>
      </c>
      <c r="D38" s="346"/>
      <c r="E38" s="346"/>
      <c r="F38" s="346"/>
      <c r="G38" s="347"/>
      <c r="H38" s="348">
        <v>0</v>
      </c>
      <c r="I38" s="348">
        <v>0</v>
      </c>
      <c r="J38" s="348">
        <v>0</v>
      </c>
      <c r="K38" s="348">
        <v>0</v>
      </c>
      <c r="L38" s="348">
        <v>274914000</v>
      </c>
      <c r="M38" s="348">
        <v>0</v>
      </c>
      <c r="N38" s="348">
        <v>-274914000</v>
      </c>
      <c r="O38" s="349">
        <v>0</v>
      </c>
    </row>
    <row r="39" spans="1:15" ht="15" customHeight="1">
      <c r="A39" s="332"/>
      <c r="B39" s="387" t="s">
        <v>1319</v>
      </c>
      <c r="C39" s="388"/>
      <c r="D39" s="388"/>
      <c r="E39" s="388"/>
      <c r="F39" s="388"/>
      <c r="G39" s="388"/>
      <c r="H39" s="338">
        <f t="shared" ref="H39:N39" si="0">H24+H25+H26+H30+H31+H32+H33+H36+H37+H38</f>
        <v>2854884000</v>
      </c>
      <c r="I39" s="338">
        <f t="shared" si="0"/>
        <v>142972000</v>
      </c>
      <c r="J39" s="338">
        <f t="shared" si="0"/>
        <v>0</v>
      </c>
      <c r="K39" s="338">
        <f t="shared" si="0"/>
        <v>0</v>
      </c>
      <c r="L39" s="338">
        <f t="shared" si="0"/>
        <v>274914000</v>
      </c>
      <c r="M39" s="338">
        <f t="shared" si="0"/>
        <v>131350000</v>
      </c>
      <c r="N39" s="338">
        <f t="shared" si="0"/>
        <v>0</v>
      </c>
      <c r="O39" s="338">
        <f>SUM(H39:N39)</f>
        <v>3404120000</v>
      </c>
    </row>
    <row r="40" spans="1:15">
      <c r="B40" s="336" t="s">
        <v>342</v>
      </c>
    </row>
  </sheetData>
  <mergeCells count="9">
    <mergeCell ref="N1:N2"/>
    <mergeCell ref="O1:O2"/>
    <mergeCell ref="B1:G2"/>
    <mergeCell ref="H1:H2"/>
    <mergeCell ref="I1:K1"/>
    <mergeCell ref="L1:L2"/>
    <mergeCell ref="M1:M2"/>
    <mergeCell ref="B24:G24"/>
    <mergeCell ref="B39:G39"/>
  </mergeCells>
  <conditionalFormatting sqref="B8">
    <cfRule type="cellIs" dxfId="97" priority="49" operator="lessThan">
      <formula>0</formula>
    </cfRule>
  </conditionalFormatting>
  <conditionalFormatting sqref="B9">
    <cfRule type="cellIs" dxfId="96" priority="48" operator="lessThan">
      <formula>0</formula>
    </cfRule>
  </conditionalFormatting>
  <conditionalFormatting sqref="B10">
    <cfRule type="cellIs" dxfId="95" priority="47" operator="lessThan">
      <formula>0</formula>
    </cfRule>
  </conditionalFormatting>
  <conditionalFormatting sqref="B12">
    <cfRule type="cellIs" dxfId="94" priority="46" operator="lessThan">
      <formula>0</formula>
    </cfRule>
  </conditionalFormatting>
  <conditionalFormatting sqref="C8">
    <cfRule type="cellIs" dxfId="93" priority="45" operator="lessThan">
      <formula>0</formula>
    </cfRule>
  </conditionalFormatting>
  <conditionalFormatting sqref="C9">
    <cfRule type="cellIs" dxfId="92" priority="44" operator="lessThan">
      <formula>0</formula>
    </cfRule>
  </conditionalFormatting>
  <conditionalFormatting sqref="C10">
    <cfRule type="cellIs" dxfId="91" priority="43" operator="lessThan">
      <formula>0</formula>
    </cfRule>
  </conditionalFormatting>
  <conditionalFormatting sqref="C12">
    <cfRule type="cellIs" dxfId="90" priority="42" operator="lessThan">
      <formula>0</formula>
    </cfRule>
  </conditionalFormatting>
  <conditionalFormatting sqref="B11">
    <cfRule type="cellIs" dxfId="89" priority="31" operator="lessThan">
      <formula>0</formula>
    </cfRule>
  </conditionalFormatting>
  <conditionalFormatting sqref="C11">
    <cfRule type="cellIs" dxfId="88" priority="30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6">
    <tabColor theme="4" tint="-0.249977111117893"/>
  </sheetPr>
  <dimension ref="A3:G49"/>
  <sheetViews>
    <sheetView showGridLines="0" zoomScale="90" zoomScaleNormal="90" workbookViewId="0">
      <pane ySplit="4" topLeftCell="A47" activePane="bottomLeft" state="frozen"/>
      <selection pane="bottomLeft" activeCell="I27" sqref="I27"/>
    </sheetView>
  </sheetViews>
  <sheetFormatPr defaultRowHeight="12" outlineLevelCol="1"/>
  <cols>
    <col min="1" max="1" width="1.7109375" style="186" customWidth="1"/>
    <col min="2" max="2" width="57.42578125" style="189" customWidth="1"/>
    <col min="3" max="3" width="9.140625" style="189" customWidth="1"/>
    <col min="4" max="5" width="15.7109375" style="238" customWidth="1"/>
    <col min="6" max="6" width="15.7109375" style="238" hidden="1" customWidth="1" outlineLevel="1"/>
    <col min="7" max="7" width="1.7109375" style="186" customWidth="1" collapsed="1"/>
    <col min="8" max="16384" width="9.140625" style="186"/>
  </cols>
  <sheetData>
    <row r="3" spans="1:6" s="188" customFormat="1" ht="15" customHeight="1">
      <c r="A3" s="187"/>
      <c r="B3" s="362" t="s">
        <v>1218</v>
      </c>
      <c r="C3" s="363"/>
      <c r="D3" s="366">
        <v>2019</v>
      </c>
      <c r="E3" s="366">
        <v>2018</v>
      </c>
      <c r="F3" s="366">
        <v>2017</v>
      </c>
    </row>
    <row r="4" spans="1:6" s="188" customFormat="1" ht="15" customHeight="1">
      <c r="A4" s="217"/>
      <c r="B4" s="364"/>
      <c r="C4" s="365"/>
      <c r="D4" s="367"/>
      <c r="E4" s="367"/>
      <c r="F4" s="367"/>
    </row>
    <row r="5" spans="1:6" ht="20.100000000000001" customHeight="1">
      <c r="B5" s="248" t="s">
        <v>1192</v>
      </c>
      <c r="C5" s="249"/>
      <c r="D5" s="250"/>
      <c r="E5" s="250"/>
      <c r="F5" s="250"/>
    </row>
    <row r="6" spans="1:6" ht="20.100000000000001" customHeight="1">
      <c r="B6" s="240" t="s">
        <v>1134</v>
      </c>
      <c r="C6" s="241"/>
      <c r="D6" s="242">
        <f>VLOOKUP($B6,DRE!$B:$XFD,MATCH(D$3,DRE!$B$3:$XFD$3,0),FALSE)</f>
        <v>477919000</v>
      </c>
      <c r="E6" s="242">
        <f>VLOOKUP($B6,DRE!$B:$XFD,MATCH(E$3,DRE!$B$3:$XFD$3,0),FALSE)</f>
        <v>30256000</v>
      </c>
      <c r="F6" s="242">
        <f>VLOOKUP($B6,DRE!$B:$XFD,MATCH(F$3,DRE!$B$3:$XFD$3,0),FALSE)</f>
        <v>72533000</v>
      </c>
    </row>
    <row r="7" spans="1:6" ht="20.100000000000001" customHeight="1">
      <c r="B7" s="240" t="s">
        <v>1193</v>
      </c>
      <c r="C7" s="241"/>
      <c r="D7" s="242">
        <f>SUM(D8:D21)</f>
        <v>-451504000</v>
      </c>
      <c r="E7" s="242">
        <f t="shared" ref="E7:F7" si="0">SUM(E8:E21)</f>
        <v>7096000</v>
      </c>
      <c r="F7" s="242">
        <f t="shared" si="0"/>
        <v>3105000</v>
      </c>
    </row>
    <row r="8" spans="1:6" ht="20.100000000000001" customHeight="1">
      <c r="B8" s="243" t="s">
        <v>1271</v>
      </c>
      <c r="C8" s="244"/>
      <c r="D8" s="245">
        <v>-480179000</v>
      </c>
      <c r="E8" s="245">
        <v>-63443000</v>
      </c>
      <c r="F8" s="245">
        <v>20082000</v>
      </c>
    </row>
    <row r="9" spans="1:6" ht="20.100000000000001" customHeight="1">
      <c r="A9" s="237"/>
      <c r="B9" s="243" t="s">
        <v>1117</v>
      </c>
      <c r="C9" s="244"/>
      <c r="D9" s="245">
        <v>20171000</v>
      </c>
      <c r="E9" s="245">
        <v>14885000</v>
      </c>
      <c r="F9" s="245">
        <v>11358000</v>
      </c>
    </row>
    <row r="10" spans="1:6" ht="20.100000000000001" customHeight="1">
      <c r="A10" s="237"/>
      <c r="B10" s="243" t="s">
        <v>1194</v>
      </c>
      <c r="C10" s="244"/>
      <c r="D10" s="245">
        <v>7648000</v>
      </c>
      <c r="E10" s="245">
        <v>3719000</v>
      </c>
      <c r="F10" s="245">
        <v>2604000</v>
      </c>
    </row>
    <row r="11" spans="1:6" ht="20.100000000000001" customHeight="1">
      <c r="B11" s="243" t="s">
        <v>1284</v>
      </c>
      <c r="C11" s="244"/>
      <c r="D11" s="245">
        <v>-4000</v>
      </c>
      <c r="E11" s="245">
        <v>0</v>
      </c>
      <c r="F11" s="245">
        <v>0</v>
      </c>
    </row>
    <row r="12" spans="1:6" ht="20.100000000000001" customHeight="1">
      <c r="B12" s="243" t="s">
        <v>1195</v>
      </c>
      <c r="C12" s="244"/>
      <c r="D12" s="245">
        <v>4412000</v>
      </c>
      <c r="E12" s="245">
        <v>6270000</v>
      </c>
      <c r="F12" s="245">
        <v>2511000</v>
      </c>
    </row>
    <row r="13" spans="1:6" ht="20.100000000000001" customHeight="1">
      <c r="B13" s="243" t="s">
        <v>255</v>
      </c>
      <c r="C13" s="244"/>
      <c r="D13" s="245">
        <v>100000</v>
      </c>
      <c r="E13" s="245">
        <v>2000</v>
      </c>
      <c r="F13" s="245">
        <v>-1000</v>
      </c>
    </row>
    <row r="14" spans="1:6" ht="20.100000000000001" customHeight="1">
      <c r="B14" s="243" t="s">
        <v>1118</v>
      </c>
      <c r="C14" s="244"/>
      <c r="D14" s="245">
        <v>9846000</v>
      </c>
      <c r="E14" s="245">
        <v>8075000</v>
      </c>
      <c r="F14" s="245">
        <v>5102000</v>
      </c>
    </row>
    <row r="15" spans="1:6" ht="20.100000000000001" customHeight="1">
      <c r="B15" s="243" t="s">
        <v>361</v>
      </c>
      <c r="C15" s="246"/>
      <c r="D15" s="245">
        <v>-877000</v>
      </c>
      <c r="E15" s="245">
        <v>-1202000</v>
      </c>
      <c r="F15" s="245">
        <v>-48000</v>
      </c>
    </row>
    <row r="16" spans="1:6" ht="20.100000000000001" customHeight="1">
      <c r="B16" s="243" t="s">
        <v>258</v>
      </c>
      <c r="C16" s="244"/>
      <c r="D16" s="245">
        <v>16402000</v>
      </c>
      <c r="E16" s="245">
        <v>901000</v>
      </c>
      <c r="F16" s="245">
        <v>0</v>
      </c>
    </row>
    <row r="17" spans="2:6" ht="20.100000000000001" customHeight="1">
      <c r="B17" s="243" t="s">
        <v>1301</v>
      </c>
      <c r="C17" s="244"/>
      <c r="D17" s="245">
        <v>11570000</v>
      </c>
      <c r="E17" s="245">
        <v>76638000</v>
      </c>
      <c r="F17" s="245">
        <v>0</v>
      </c>
    </row>
    <row r="18" spans="2:6" ht="20.100000000000001" customHeight="1">
      <c r="B18" s="243" t="s">
        <v>1278</v>
      </c>
      <c r="C18" s="244"/>
      <c r="D18" s="245">
        <v>3784000</v>
      </c>
      <c r="E18" s="245">
        <v>11129000</v>
      </c>
      <c r="F18" s="245">
        <v>0</v>
      </c>
    </row>
    <row r="19" spans="2:6" ht="20.100000000000001" customHeight="1">
      <c r="B19" s="243" t="s">
        <v>1242</v>
      </c>
      <c r="C19" s="246"/>
      <c r="D19" s="245">
        <v>1000</v>
      </c>
      <c r="E19" s="245">
        <v>1000</v>
      </c>
      <c r="F19" s="245">
        <v>0</v>
      </c>
    </row>
    <row r="20" spans="2:6" ht="20.100000000000001" customHeight="1">
      <c r="B20" s="243" t="s">
        <v>1243</v>
      </c>
      <c r="C20" s="244"/>
      <c r="D20" s="245">
        <v>-47797000</v>
      </c>
      <c r="E20" s="245">
        <v>-50112000</v>
      </c>
      <c r="F20" s="245">
        <v>-38503000</v>
      </c>
    </row>
    <row r="21" spans="2:6" ht="20.100000000000001" customHeight="1">
      <c r="B21" s="243" t="s">
        <v>1110</v>
      </c>
      <c r="C21" s="244"/>
      <c r="D21" s="245">
        <v>3419000</v>
      </c>
      <c r="E21" s="245">
        <v>233000</v>
      </c>
      <c r="F21" s="245">
        <v>0</v>
      </c>
    </row>
    <row r="22" spans="2:6" ht="20.100000000000001" customHeight="1">
      <c r="B22" s="240" t="s">
        <v>999</v>
      </c>
      <c r="C22" s="241"/>
      <c r="D22" s="242">
        <f>D6+D7</f>
        <v>26415000</v>
      </c>
      <c r="E22" s="242">
        <f t="shared" ref="E22:F22" si="1">E6+E7</f>
        <v>37352000</v>
      </c>
      <c r="F22" s="242">
        <f t="shared" si="1"/>
        <v>75638000</v>
      </c>
    </row>
    <row r="23" spans="2:6" ht="20.100000000000001" customHeight="1">
      <c r="B23" s="240" t="s">
        <v>1196</v>
      </c>
      <c r="C23" s="241"/>
      <c r="D23" s="242">
        <f>SUM(D24:D33)</f>
        <v>-12634000</v>
      </c>
      <c r="E23" s="242">
        <f>SUM(E24:E33)</f>
        <v>-66351000</v>
      </c>
      <c r="F23" s="242">
        <f>SUM(F24:F33)</f>
        <v>-191538000</v>
      </c>
    </row>
    <row r="24" spans="2:6" ht="20.100000000000001" customHeight="1">
      <c r="B24" s="243" t="s">
        <v>1228</v>
      </c>
      <c r="C24" s="244"/>
      <c r="D24" s="245">
        <v>27312000</v>
      </c>
      <c r="E24" s="245">
        <v>-129341000</v>
      </c>
      <c r="F24" s="245">
        <v>-155258000</v>
      </c>
    </row>
    <row r="25" spans="2:6" ht="20.100000000000001" customHeight="1">
      <c r="B25" s="243" t="s">
        <v>1197</v>
      </c>
      <c r="C25" s="244"/>
      <c r="D25" s="245">
        <v>4278000</v>
      </c>
      <c r="E25" s="245">
        <v>4111000</v>
      </c>
      <c r="F25" s="245">
        <v>1594000</v>
      </c>
    </row>
    <row r="26" spans="2:6" ht="20.100000000000001" customHeight="1">
      <c r="B26" s="243" t="s">
        <v>1198</v>
      </c>
      <c r="C26" s="244"/>
      <c r="D26" s="245">
        <v>77406000</v>
      </c>
      <c r="E26" s="245">
        <v>48846000</v>
      </c>
      <c r="F26" s="245">
        <v>8782000</v>
      </c>
    </row>
    <row r="27" spans="2:6" ht="20.100000000000001" customHeight="1">
      <c r="B27" s="243" t="s">
        <v>1199</v>
      </c>
      <c r="C27" s="244"/>
      <c r="D27" s="245">
        <v>-70000</v>
      </c>
      <c r="E27" s="245">
        <v>2249000</v>
      </c>
      <c r="F27" s="245">
        <v>-2517000</v>
      </c>
    </row>
    <row r="28" spans="2:6" ht="20.100000000000001" customHeight="1">
      <c r="B28" s="243" t="s">
        <v>1200</v>
      </c>
      <c r="C28" s="244"/>
      <c r="D28" s="245">
        <v>-2445000</v>
      </c>
      <c r="E28" s="245">
        <v>0</v>
      </c>
      <c r="F28" s="245">
        <v>0</v>
      </c>
    </row>
    <row r="29" spans="2:6" ht="20.100000000000001" customHeight="1">
      <c r="B29" s="243" t="s">
        <v>1201</v>
      </c>
      <c r="C29" s="244"/>
      <c r="D29" s="245">
        <v>-98620000</v>
      </c>
      <c r="E29" s="245">
        <v>-79169000</v>
      </c>
      <c r="F29" s="245">
        <v>-26869000</v>
      </c>
    </row>
    <row r="30" spans="2:6" ht="20.100000000000001" customHeight="1">
      <c r="B30" s="243" t="s">
        <v>1202</v>
      </c>
      <c r="C30" s="244"/>
      <c r="D30" s="245">
        <v>-27404000</v>
      </c>
      <c r="E30" s="245">
        <v>-17784000</v>
      </c>
      <c r="F30" s="245">
        <v>-14457000</v>
      </c>
    </row>
    <row r="31" spans="2:6" ht="20.100000000000001" customHeight="1">
      <c r="B31" s="243" t="s">
        <v>1275</v>
      </c>
      <c r="C31" s="244"/>
      <c r="D31" s="245">
        <v>11699000</v>
      </c>
      <c r="E31" s="245">
        <v>111305000</v>
      </c>
      <c r="F31" s="245">
        <v>0</v>
      </c>
    </row>
    <row r="32" spans="2:6" ht="20.100000000000001" customHeight="1">
      <c r="B32" s="243" t="s">
        <v>1203</v>
      </c>
      <c r="C32" s="244"/>
      <c r="D32" s="245">
        <v>-4580000</v>
      </c>
      <c r="E32" s="245">
        <v>-6289000</v>
      </c>
      <c r="F32" s="245">
        <v>-2511000</v>
      </c>
    </row>
    <row r="33" spans="2:6" ht="20.100000000000001" customHeight="1">
      <c r="B33" s="243" t="s">
        <v>1296</v>
      </c>
      <c r="C33" s="244"/>
      <c r="D33" s="245">
        <v>-210000</v>
      </c>
      <c r="E33" s="245">
        <v>-279000</v>
      </c>
      <c r="F33" s="245">
        <v>-302000</v>
      </c>
    </row>
    <row r="34" spans="2:6" ht="20.100000000000001" customHeight="1">
      <c r="B34" s="240" t="s">
        <v>1204</v>
      </c>
      <c r="C34" s="241"/>
      <c r="D34" s="242">
        <v>27148000</v>
      </c>
      <c r="E34" s="242">
        <v>54026000</v>
      </c>
      <c r="F34" s="242">
        <v>23309000</v>
      </c>
    </row>
    <row r="35" spans="2:6" ht="20.100000000000001" customHeight="1">
      <c r="B35" s="240" t="s">
        <v>1205</v>
      </c>
      <c r="C35" s="241"/>
      <c r="D35" s="242">
        <v>-133646000</v>
      </c>
      <c r="E35" s="242">
        <v>-52072000</v>
      </c>
      <c r="F35" s="242">
        <v>-23798000</v>
      </c>
    </row>
    <row r="36" spans="2:6" ht="20.100000000000001" customHeight="1">
      <c r="B36" s="303" t="s">
        <v>1206</v>
      </c>
      <c r="C36" s="304"/>
      <c r="D36" s="305">
        <v>-693000</v>
      </c>
      <c r="E36" s="305">
        <v>-916000</v>
      </c>
      <c r="F36" s="242">
        <v>-496000</v>
      </c>
    </row>
    <row r="37" spans="2:6" ht="20.100000000000001" customHeight="1">
      <c r="B37" s="306" t="s">
        <v>1207</v>
      </c>
      <c r="C37" s="307"/>
      <c r="D37" s="308">
        <f>D22+D23+D34+D35+D36</f>
        <v>-93410000</v>
      </c>
      <c r="E37" s="308">
        <f>E22+E23+E34+E35+E36</f>
        <v>-27961000</v>
      </c>
      <c r="F37" s="239">
        <f>F22+F23+F34+F35+F36</f>
        <v>-116885000</v>
      </c>
    </row>
    <row r="38" spans="2:6" ht="20.100000000000001" customHeight="1">
      <c r="B38" s="248" t="s">
        <v>1208</v>
      </c>
      <c r="C38" s="249"/>
      <c r="D38" s="250"/>
      <c r="E38" s="250"/>
      <c r="F38" s="239"/>
    </row>
    <row r="39" spans="2:6" ht="20.100000000000001" customHeight="1">
      <c r="B39" s="321" t="s">
        <v>1209</v>
      </c>
      <c r="C39" s="322"/>
      <c r="D39" s="323">
        <v>-265721000</v>
      </c>
      <c r="E39" s="323">
        <v>-57700000</v>
      </c>
      <c r="F39" s="242">
        <v>-64405000</v>
      </c>
    </row>
    <row r="40" spans="2:6" ht="20.100000000000001" customHeight="1">
      <c r="B40" s="321" t="s">
        <v>1297</v>
      </c>
      <c r="C40" s="322"/>
      <c r="D40" s="323">
        <v>515264000</v>
      </c>
      <c r="E40" s="323">
        <v>8000</v>
      </c>
      <c r="F40" s="242">
        <v>11403000</v>
      </c>
    </row>
    <row r="41" spans="2:6" ht="20.100000000000001" customHeight="1">
      <c r="B41" s="306" t="s">
        <v>1210</v>
      </c>
      <c r="C41" s="307"/>
      <c r="D41" s="308">
        <f>SUM(D39:D40)</f>
        <v>249543000</v>
      </c>
      <c r="E41" s="308">
        <f>SUM(E39:E40)</f>
        <v>-57692000</v>
      </c>
      <c r="F41" s="239">
        <f>SUM(F39:F40)</f>
        <v>-53002000</v>
      </c>
    </row>
    <row r="42" spans="2:6" ht="20.100000000000001" customHeight="1">
      <c r="B42" s="248" t="s">
        <v>1211</v>
      </c>
      <c r="C42" s="249"/>
      <c r="D42" s="250"/>
      <c r="E42" s="250"/>
      <c r="F42" s="239"/>
    </row>
    <row r="43" spans="2:6" ht="20.100000000000001" customHeight="1">
      <c r="B43" s="324" t="s">
        <v>1212</v>
      </c>
      <c r="C43" s="325"/>
      <c r="D43" s="326">
        <v>-255566000</v>
      </c>
      <c r="E43" s="326">
        <v>-11217000</v>
      </c>
      <c r="F43" s="242">
        <v>0</v>
      </c>
    </row>
    <row r="44" spans="2:6" ht="20.100000000000001" customHeight="1">
      <c r="B44" s="306" t="s">
        <v>1213</v>
      </c>
      <c r="C44" s="307"/>
      <c r="D44" s="308">
        <f>SUM(D43:D43)</f>
        <v>-255566000</v>
      </c>
      <c r="E44" s="308">
        <f>SUM(E43:E43)</f>
        <v>-11217000</v>
      </c>
      <c r="F44" s="239">
        <f>SUM(F43:F43)</f>
        <v>0</v>
      </c>
    </row>
    <row r="45" spans="2:6" ht="20.100000000000001" customHeight="1">
      <c r="B45" s="309"/>
      <c r="C45" s="310"/>
      <c r="D45" s="311"/>
      <c r="E45" s="311"/>
      <c r="F45" s="247"/>
    </row>
    <row r="46" spans="2:6" ht="20.100000000000001" customHeight="1">
      <c r="B46" s="312" t="s">
        <v>1214</v>
      </c>
      <c r="C46" s="313"/>
      <c r="D46" s="314">
        <f>D37+D41+D44</f>
        <v>-99433000</v>
      </c>
      <c r="E46" s="314">
        <f>E37+E41+E44</f>
        <v>-96870000</v>
      </c>
      <c r="F46" s="239">
        <f>F37+F41+F44</f>
        <v>-169887000</v>
      </c>
    </row>
    <row r="47" spans="2:6" ht="20.100000000000001" customHeight="1">
      <c r="B47" s="315" t="s">
        <v>1314</v>
      </c>
      <c r="C47" s="316"/>
      <c r="D47" s="317">
        <v>539947000</v>
      </c>
      <c r="E47" s="317">
        <v>636817000</v>
      </c>
      <c r="F47" s="239">
        <v>806629000</v>
      </c>
    </row>
    <row r="48" spans="2:6" ht="20.100000000000001" customHeight="1">
      <c r="B48" s="318" t="s">
        <v>1315</v>
      </c>
      <c r="C48" s="319"/>
      <c r="D48" s="320">
        <f>D46+D47</f>
        <v>440514000</v>
      </c>
      <c r="E48" s="320">
        <f>E46+E47</f>
        <v>539947000</v>
      </c>
      <c r="F48" s="239">
        <f t="shared" ref="F48" si="2">F46+F47</f>
        <v>636742000</v>
      </c>
    </row>
    <row r="49" spans="2:6">
      <c r="B49" s="215" t="s">
        <v>342</v>
      </c>
      <c r="C49" s="216"/>
      <c r="D49" s="197"/>
      <c r="E49" s="197"/>
      <c r="F49" s="197"/>
    </row>
  </sheetData>
  <mergeCells count="4">
    <mergeCell ref="E3:E4"/>
    <mergeCell ref="F3:F4"/>
    <mergeCell ref="B3:C4"/>
    <mergeCell ref="D3:D4"/>
  </mergeCells>
  <conditionalFormatting sqref="E3:F3">
    <cfRule type="cellIs" dxfId="87" priority="7" operator="lessThan">
      <formula>0</formula>
    </cfRule>
  </conditionalFormatting>
  <conditionalFormatting sqref="F3">
    <cfRule type="cellIs" dxfId="86" priority="9" operator="lessThan">
      <formula>0</formula>
    </cfRule>
  </conditionalFormatting>
  <conditionalFormatting sqref="E3">
    <cfRule type="cellIs" dxfId="85" priority="8" operator="lessThan">
      <formula>0</formula>
    </cfRule>
  </conditionalFormatting>
  <conditionalFormatting sqref="D3">
    <cfRule type="cellIs" dxfId="84" priority="2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D23:E2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23D8-26F0-482C-9955-0CBF73F4B53A}">
  <sheetPr codeName="Plan3">
    <tabColor theme="4" tint="-0.249977111117893"/>
  </sheetPr>
  <dimension ref="A1:I42"/>
  <sheetViews>
    <sheetView showGridLines="0" zoomScale="90" zoomScaleNormal="90" workbookViewId="0">
      <selection activeCell="D55" sqref="D55"/>
    </sheetView>
  </sheetViews>
  <sheetFormatPr defaultRowHeight="15" customHeight="1" outlineLevelCol="1"/>
  <cols>
    <col min="1" max="1" width="1.7109375" style="251" customWidth="1"/>
    <col min="2" max="2" width="5.5703125" style="252" customWidth="1"/>
    <col min="3" max="3" width="52.85546875" style="252" customWidth="1"/>
    <col min="4" max="4" width="10.7109375" style="253" customWidth="1"/>
    <col min="5" max="6" width="15.7109375" style="251" customWidth="1"/>
    <col min="7" max="7" width="15.7109375" style="251" hidden="1" customWidth="1" outlineLevel="1"/>
    <col min="8" max="8" width="1.7109375" style="251" customWidth="1" collapsed="1"/>
    <col min="9" max="9" width="9.85546875" style="251" bestFit="1" customWidth="1"/>
    <col min="10" max="16384" width="9.140625" style="251"/>
  </cols>
  <sheetData>
    <row r="1" spans="1:7" ht="7.5" customHeight="1"/>
    <row r="2" spans="1:7" ht="15" customHeight="1">
      <c r="B2" s="273"/>
      <c r="C2" s="273"/>
      <c r="D2" s="274"/>
      <c r="E2" s="275"/>
      <c r="F2" s="275"/>
      <c r="G2" s="275"/>
    </row>
    <row r="3" spans="1:7" s="255" customFormat="1" ht="20.100000000000001" customHeight="1">
      <c r="B3" s="377" t="s">
        <v>1221</v>
      </c>
      <c r="C3" s="378"/>
      <c r="D3" s="379"/>
      <c r="E3" s="366">
        <v>2019</v>
      </c>
      <c r="F3" s="366">
        <v>2018</v>
      </c>
      <c r="G3" s="366">
        <v>2017</v>
      </c>
    </row>
    <row r="4" spans="1:7" s="255" customFormat="1" ht="20.100000000000001" customHeight="1">
      <c r="B4" s="380"/>
      <c r="C4" s="381"/>
      <c r="D4" s="382"/>
      <c r="E4" s="367"/>
      <c r="F4" s="367"/>
      <c r="G4" s="367"/>
    </row>
    <row r="5" spans="1:7" ht="20.100000000000001" customHeight="1">
      <c r="B5" s="276" t="s">
        <v>1244</v>
      </c>
      <c r="C5" s="277" t="s">
        <v>1269</v>
      </c>
      <c r="D5" s="278"/>
      <c r="E5" s="279">
        <f t="shared" ref="E5" si="0">SUM(E6:E7)</f>
        <v>209136000</v>
      </c>
      <c r="F5" s="279">
        <f t="shared" ref="F5:G5" si="1">SUM(F6:F7)</f>
        <v>1203000</v>
      </c>
      <c r="G5" s="279">
        <f t="shared" si="1"/>
        <v>124000</v>
      </c>
    </row>
    <row r="6" spans="1:7" s="256" customFormat="1" ht="20.100000000000001" customHeight="1">
      <c r="A6" s="251"/>
      <c r="B6" s="265"/>
      <c r="C6" s="266" t="s">
        <v>1272</v>
      </c>
      <c r="D6" s="267"/>
      <c r="E6" s="268">
        <v>208254000</v>
      </c>
      <c r="F6" s="268">
        <v>0</v>
      </c>
      <c r="G6" s="268">
        <v>76000</v>
      </c>
    </row>
    <row r="7" spans="1:7" s="256" customFormat="1" ht="20.100000000000001" customHeight="1">
      <c r="A7" s="251"/>
      <c r="B7" s="265"/>
      <c r="C7" s="266" t="s">
        <v>361</v>
      </c>
      <c r="D7" s="267"/>
      <c r="E7" s="268">
        <v>882000</v>
      </c>
      <c r="F7" s="268">
        <v>1203000</v>
      </c>
      <c r="G7" s="268">
        <v>48000</v>
      </c>
    </row>
    <row r="8" spans="1:7" ht="20.100000000000001" customHeight="1">
      <c r="B8" s="261" t="s">
        <v>1245</v>
      </c>
      <c r="C8" s="262" t="s">
        <v>1246</v>
      </c>
      <c r="D8" s="263"/>
      <c r="E8" s="264">
        <f t="shared" ref="E8:G8" si="2">SUM(E9:E15)</f>
        <v>-73715000</v>
      </c>
      <c r="F8" s="264">
        <f>SUM(F9:F15)</f>
        <v>-118911000</v>
      </c>
      <c r="G8" s="264">
        <f t="shared" si="2"/>
        <v>-43249000</v>
      </c>
    </row>
    <row r="9" spans="1:7" s="256" customFormat="1" ht="20.100000000000001" customHeight="1">
      <c r="A9" s="251"/>
      <c r="B9" s="265"/>
      <c r="C9" s="266" t="s">
        <v>1248</v>
      </c>
      <c r="D9" s="267"/>
      <c r="E9" s="268">
        <v>-40143000</v>
      </c>
      <c r="F9" s="268">
        <v>-95514000</v>
      </c>
      <c r="G9" s="268">
        <v>-37907000</v>
      </c>
    </row>
    <row r="10" spans="1:7" s="256" customFormat="1" ht="20.100000000000001" customHeight="1">
      <c r="A10" s="251"/>
      <c r="B10" s="265"/>
      <c r="C10" s="266" t="s">
        <v>1249</v>
      </c>
      <c r="D10" s="267"/>
      <c r="E10" s="268">
        <v>-7648000</v>
      </c>
      <c r="F10" s="268">
        <v>-3719000</v>
      </c>
      <c r="G10" s="268">
        <v>-2604000</v>
      </c>
    </row>
    <row r="11" spans="1:7" s="256" customFormat="1" ht="20.100000000000001" customHeight="1">
      <c r="A11" s="251"/>
      <c r="B11" s="265"/>
      <c r="C11" s="266" t="s">
        <v>1285</v>
      </c>
      <c r="D11" s="267"/>
      <c r="E11" s="268">
        <v>4000</v>
      </c>
      <c r="F11" s="268">
        <v>0</v>
      </c>
      <c r="G11" s="268">
        <v>0</v>
      </c>
    </row>
    <row r="12" spans="1:7" s="256" customFormat="1" ht="20.100000000000001" customHeight="1">
      <c r="A12" s="251"/>
      <c r="B12" s="265"/>
      <c r="C12" s="266" t="s">
        <v>1250</v>
      </c>
      <c r="D12" s="267"/>
      <c r="E12" s="268">
        <v>-4412000</v>
      </c>
      <c r="F12" s="268">
        <v>-6270000</v>
      </c>
      <c r="G12" s="268">
        <v>-2511000</v>
      </c>
    </row>
    <row r="13" spans="1:7" s="256" customFormat="1" ht="20.100000000000001" customHeight="1">
      <c r="A13" s="251"/>
      <c r="B13" s="265"/>
      <c r="C13" s="266" t="s">
        <v>258</v>
      </c>
      <c r="D13" s="267"/>
      <c r="E13" s="268">
        <v>-16416000</v>
      </c>
      <c r="F13" s="268">
        <v>-901000</v>
      </c>
      <c r="G13" s="268">
        <v>-16000</v>
      </c>
    </row>
    <row r="14" spans="1:7" s="256" customFormat="1" ht="20.100000000000001" customHeight="1">
      <c r="A14" s="251"/>
      <c r="B14" s="265"/>
      <c r="C14" s="266" t="s">
        <v>1276</v>
      </c>
      <c r="D14" s="267"/>
      <c r="E14" s="268">
        <v>-3784000</v>
      </c>
      <c r="F14" s="268">
        <v>-11129000</v>
      </c>
      <c r="G14" s="268">
        <v>0</v>
      </c>
    </row>
    <row r="15" spans="1:7" s="256" customFormat="1" ht="20.100000000000001" customHeight="1">
      <c r="A15" s="251"/>
      <c r="B15" s="265"/>
      <c r="C15" s="266" t="s">
        <v>255</v>
      </c>
      <c r="D15" s="267"/>
      <c r="E15" s="268">
        <v>-1316000</v>
      </c>
      <c r="F15" s="268">
        <v>-1378000</v>
      </c>
      <c r="G15" s="268">
        <v>-211000</v>
      </c>
    </row>
    <row r="16" spans="1:7" ht="20.100000000000001" customHeight="1">
      <c r="B16" s="261" t="s">
        <v>1251</v>
      </c>
      <c r="C16" s="262" t="s">
        <v>1252</v>
      </c>
      <c r="D16" s="263"/>
      <c r="E16" s="264">
        <f>E5+E8</f>
        <v>135421000</v>
      </c>
      <c r="F16" s="264">
        <f t="shared" ref="F16:G16" si="3">F5+F8</f>
        <v>-117708000</v>
      </c>
      <c r="G16" s="264">
        <f t="shared" si="3"/>
        <v>-43125000</v>
      </c>
    </row>
    <row r="17" spans="1:9" s="258" customFormat="1" ht="20.100000000000001" customHeight="1">
      <c r="A17" s="257"/>
      <c r="B17" s="261" t="s">
        <v>1253</v>
      </c>
      <c r="C17" s="267" t="s">
        <v>1247</v>
      </c>
      <c r="D17" s="267"/>
      <c r="E17" s="270">
        <v>-17204000</v>
      </c>
      <c r="F17" s="270">
        <v>-20626000</v>
      </c>
      <c r="G17" s="270">
        <v>-20626000</v>
      </c>
    </row>
    <row r="18" spans="1:9" s="258" customFormat="1" ht="20.100000000000001" customHeight="1">
      <c r="A18" s="257"/>
      <c r="B18" s="261" t="s">
        <v>1256</v>
      </c>
      <c r="C18" s="262" t="s">
        <v>1302</v>
      </c>
      <c r="D18" s="267"/>
      <c r="E18" s="270">
        <f>SUM(E16:E17)</f>
        <v>118217000</v>
      </c>
      <c r="F18" s="270">
        <f t="shared" ref="F18:H18" si="4">SUM(F16:F17)</f>
        <v>-138334000</v>
      </c>
      <c r="G18" s="270">
        <f t="shared" si="4"/>
        <v>-63751000</v>
      </c>
      <c r="H18" s="270">
        <f t="shared" si="4"/>
        <v>0</v>
      </c>
    </row>
    <row r="19" spans="1:9" ht="20.100000000000001" customHeight="1">
      <c r="B19" s="261" t="s">
        <v>1257</v>
      </c>
      <c r="C19" s="262" t="s">
        <v>1254</v>
      </c>
      <c r="D19" s="263"/>
      <c r="E19" s="264">
        <f>SUM(E20:E22)</f>
        <v>393405000</v>
      </c>
      <c r="F19" s="264">
        <f t="shared" ref="F19:G19" si="5">SUM(F20:F22)</f>
        <v>191894000</v>
      </c>
      <c r="G19" s="264">
        <f t="shared" si="5"/>
        <v>152754000</v>
      </c>
    </row>
    <row r="20" spans="1:9" s="256" customFormat="1" ht="20.100000000000001" customHeight="1">
      <c r="A20" s="251"/>
      <c r="B20" s="265"/>
      <c r="C20" s="266" t="s">
        <v>1113</v>
      </c>
      <c r="D20" s="267"/>
      <c r="E20" s="268">
        <v>317656000</v>
      </c>
      <c r="F20" s="268">
        <v>79910000</v>
      </c>
      <c r="G20" s="268">
        <v>37934000</v>
      </c>
    </row>
    <row r="21" spans="1:9" s="256" customFormat="1" ht="20.100000000000001" customHeight="1">
      <c r="A21" s="251"/>
      <c r="B21" s="265"/>
      <c r="C21" s="266" t="s">
        <v>1255</v>
      </c>
      <c r="D21" s="267"/>
      <c r="E21" s="268">
        <v>45000</v>
      </c>
      <c r="F21" s="268">
        <v>23034000</v>
      </c>
      <c r="G21" s="268">
        <v>440000</v>
      </c>
    </row>
    <row r="22" spans="1:9" s="256" customFormat="1" ht="20.100000000000001" customHeight="1">
      <c r="A22" s="251"/>
      <c r="B22" s="265"/>
      <c r="C22" s="266" t="s">
        <v>1243</v>
      </c>
      <c r="D22" s="267"/>
      <c r="E22" s="268">
        <v>75704000</v>
      </c>
      <c r="F22" s="268">
        <v>88950000</v>
      </c>
      <c r="G22" s="268">
        <v>114380000</v>
      </c>
    </row>
    <row r="23" spans="1:9" ht="20.100000000000001" customHeight="1">
      <c r="B23" s="261" t="s">
        <v>1303</v>
      </c>
      <c r="C23" s="262" t="s">
        <v>1304</v>
      </c>
      <c r="D23" s="263"/>
      <c r="E23" s="264">
        <f>E18+E19</f>
        <v>511622000</v>
      </c>
      <c r="F23" s="264">
        <f t="shared" ref="F23" si="6">F18+F19</f>
        <v>53560000</v>
      </c>
      <c r="G23" s="264">
        <f t="shared" ref="G23" si="7">G16+G19</f>
        <v>109629000</v>
      </c>
      <c r="I23" s="256"/>
    </row>
    <row r="24" spans="1:9" ht="20.100000000000001" customHeight="1">
      <c r="B24" s="261" t="s">
        <v>1305</v>
      </c>
      <c r="C24" s="262" t="s">
        <v>1258</v>
      </c>
      <c r="D24" s="263"/>
      <c r="E24" s="264">
        <f>(E25+E31+E35+E37)-1000</f>
        <v>-511622000</v>
      </c>
      <c r="F24" s="264">
        <f t="shared" ref="F24:G24" si="8">F25+F31+F35+F37</f>
        <v>-53560000</v>
      </c>
      <c r="G24" s="264">
        <f t="shared" si="8"/>
        <v>-89003000</v>
      </c>
      <c r="I24" s="256"/>
    </row>
    <row r="25" spans="1:9" s="258" customFormat="1" ht="20.100000000000001" customHeight="1">
      <c r="A25" s="257"/>
      <c r="B25" s="269"/>
      <c r="C25" s="267" t="s">
        <v>1259</v>
      </c>
      <c r="D25" s="267"/>
      <c r="E25" s="270">
        <f>SUM(E26:E30)</f>
        <v>-18023000</v>
      </c>
      <c r="F25" s="270">
        <f t="shared" ref="F25:G25" si="9">SUM(F26:F30)</f>
        <v>-12910000</v>
      </c>
      <c r="G25" s="270">
        <f t="shared" si="9"/>
        <v>-9587000</v>
      </c>
    </row>
    <row r="26" spans="1:9" s="256" customFormat="1" ht="20.100000000000001" customHeight="1">
      <c r="A26" s="251"/>
      <c r="B26" s="265"/>
      <c r="C26" s="271" t="s">
        <v>1260</v>
      </c>
      <c r="D26" s="267"/>
      <c r="E26" s="268">
        <v>-13155000</v>
      </c>
      <c r="F26" s="268">
        <v>-9657000</v>
      </c>
      <c r="G26" s="268">
        <v>-7548000</v>
      </c>
    </row>
    <row r="27" spans="1:9" s="256" customFormat="1" ht="20.100000000000001" customHeight="1">
      <c r="A27" s="251"/>
      <c r="B27" s="265"/>
      <c r="C27" s="271" t="s">
        <v>1261</v>
      </c>
      <c r="D27" s="267"/>
      <c r="E27" s="268">
        <v>-3199000</v>
      </c>
      <c r="F27" s="268">
        <v>-1854000</v>
      </c>
      <c r="G27" s="268">
        <v>-1462000</v>
      </c>
    </row>
    <row r="28" spans="1:9" s="256" customFormat="1" ht="20.100000000000001" customHeight="1">
      <c r="A28" s="251"/>
      <c r="B28" s="265"/>
      <c r="C28" s="271" t="s">
        <v>1262</v>
      </c>
      <c r="D28" s="267"/>
      <c r="E28" s="268">
        <v>-1024000</v>
      </c>
      <c r="F28" s="268">
        <v>-845000</v>
      </c>
      <c r="G28" s="268">
        <v>-577000</v>
      </c>
    </row>
    <row r="29" spans="1:9" s="256" customFormat="1" ht="20.100000000000001" customHeight="1">
      <c r="A29" s="251"/>
      <c r="B29" s="265"/>
      <c r="C29" s="271" t="s">
        <v>1138</v>
      </c>
      <c r="D29" s="267"/>
      <c r="E29" s="268">
        <v>-644000</v>
      </c>
      <c r="F29" s="268">
        <v>-553000</v>
      </c>
      <c r="G29" s="268">
        <v>0</v>
      </c>
    </row>
    <row r="30" spans="1:9" s="256" customFormat="1" ht="20.100000000000001" customHeight="1">
      <c r="A30" s="251"/>
      <c r="B30" s="265"/>
      <c r="C30" s="271" t="s">
        <v>1263</v>
      </c>
      <c r="D30" s="267"/>
      <c r="E30" s="268">
        <v>-1000</v>
      </c>
      <c r="F30" s="268">
        <v>-1000</v>
      </c>
      <c r="G30" s="268">
        <v>0</v>
      </c>
    </row>
    <row r="31" spans="1:9" s="258" customFormat="1" ht="20.100000000000001" customHeight="1">
      <c r="A31" s="257"/>
      <c r="B31" s="269"/>
      <c r="C31" s="267" t="s">
        <v>1264</v>
      </c>
      <c r="D31" s="267"/>
      <c r="E31" s="270">
        <f t="shared" ref="E31" si="10">SUM(E32:E34)</f>
        <v>-103005000</v>
      </c>
      <c r="F31" s="270">
        <f>SUM(F32:F34)</f>
        <v>-896000</v>
      </c>
      <c r="G31" s="270">
        <f t="shared" ref="G31" si="11">SUM(G32:G34)</f>
        <v>-33165000</v>
      </c>
    </row>
    <row r="32" spans="1:9" s="256" customFormat="1" ht="20.100000000000001" customHeight="1">
      <c r="A32" s="251"/>
      <c r="B32" s="265"/>
      <c r="C32" s="271" t="s">
        <v>1135</v>
      </c>
      <c r="D32" s="267"/>
      <c r="E32" s="268">
        <v>-90101000</v>
      </c>
      <c r="F32" s="268">
        <v>9817000</v>
      </c>
      <c r="G32" s="268">
        <v>-26282000</v>
      </c>
    </row>
    <row r="33" spans="1:7" s="256" customFormat="1" ht="20.100000000000001" customHeight="1">
      <c r="A33" s="251"/>
      <c r="B33" s="265"/>
      <c r="C33" s="271" t="s">
        <v>1265</v>
      </c>
      <c r="D33" s="267"/>
      <c r="E33" s="268">
        <v>-3008000</v>
      </c>
      <c r="F33" s="268">
        <v>-2633000</v>
      </c>
      <c r="G33" s="268">
        <v>-1781000</v>
      </c>
    </row>
    <row r="34" spans="1:7" s="256" customFormat="1" ht="20.100000000000001" customHeight="1">
      <c r="A34" s="251"/>
      <c r="B34" s="265"/>
      <c r="C34" s="271" t="s">
        <v>1266</v>
      </c>
      <c r="D34" s="267"/>
      <c r="E34" s="268">
        <v>-9896000</v>
      </c>
      <c r="F34" s="268">
        <v>-8080000</v>
      </c>
      <c r="G34" s="268">
        <v>-5102000</v>
      </c>
    </row>
    <row r="35" spans="1:7" s="258" customFormat="1" ht="20.100000000000001" customHeight="1">
      <c r="A35" s="257"/>
      <c r="B35" s="269"/>
      <c r="C35" s="267" t="s">
        <v>1267</v>
      </c>
      <c r="D35" s="267"/>
      <c r="E35" s="270">
        <f t="shared" ref="E35:G35" si="12">SUM(E36:E36)</f>
        <v>-3419000</v>
      </c>
      <c r="F35" s="270">
        <f t="shared" si="12"/>
        <v>-233000</v>
      </c>
      <c r="G35" s="270">
        <f t="shared" si="12"/>
        <v>0</v>
      </c>
    </row>
    <row r="36" spans="1:7" s="256" customFormat="1" ht="20.100000000000001" customHeight="1">
      <c r="A36" s="251"/>
      <c r="B36" s="265"/>
      <c r="C36" s="271" t="s">
        <v>1110</v>
      </c>
      <c r="D36" s="272"/>
      <c r="E36" s="268">
        <v>-3419000</v>
      </c>
      <c r="F36" s="268">
        <v>-233000</v>
      </c>
      <c r="G36" s="268">
        <v>0</v>
      </c>
    </row>
    <row r="37" spans="1:7" s="258" customFormat="1" ht="20.100000000000001" customHeight="1">
      <c r="A37" s="257"/>
      <c r="B37" s="269"/>
      <c r="C37" s="267" t="s">
        <v>1300</v>
      </c>
      <c r="D37" s="267"/>
      <c r="E37" s="270">
        <f>SUM(E38:E40)</f>
        <v>-387174000</v>
      </c>
      <c r="F37" s="270">
        <f>SUM(F38:F40)</f>
        <v>-39521000</v>
      </c>
      <c r="G37" s="270">
        <f t="shared" ref="G37" si="13">SUM(G38:G40)</f>
        <v>-46251000</v>
      </c>
    </row>
    <row r="38" spans="1:7" s="256" customFormat="1" ht="20.100000000000001" customHeight="1">
      <c r="A38" s="251"/>
      <c r="B38" s="265"/>
      <c r="C38" s="271" t="s">
        <v>1298</v>
      </c>
      <c r="D38" s="272"/>
      <c r="E38" s="268">
        <v>-91954000</v>
      </c>
      <c r="F38" s="268">
        <v>-9386000</v>
      </c>
      <c r="G38" s="268">
        <v>-10985000</v>
      </c>
    </row>
    <row r="39" spans="1:7" s="256" customFormat="1" ht="20.100000000000001" customHeight="1">
      <c r="A39" s="251"/>
      <c r="B39" s="265"/>
      <c r="C39" s="271" t="s">
        <v>1280</v>
      </c>
      <c r="D39" s="272"/>
      <c r="E39" s="268">
        <v>-275861000</v>
      </c>
      <c r="F39" s="268">
        <v>0</v>
      </c>
      <c r="G39" s="268">
        <v>0</v>
      </c>
    </row>
    <row r="40" spans="1:7" s="256" customFormat="1" ht="20.100000000000001" customHeight="1">
      <c r="A40" s="251"/>
      <c r="B40" s="327"/>
      <c r="C40" s="328" t="s">
        <v>1268</v>
      </c>
      <c r="D40" s="329"/>
      <c r="E40" s="330">
        <v>-19359000</v>
      </c>
      <c r="F40" s="330">
        <v>-30135000</v>
      </c>
      <c r="G40" s="268">
        <v>-35266000</v>
      </c>
    </row>
    <row r="41" spans="1:7" s="190" customFormat="1" ht="15" customHeight="1">
      <c r="B41" s="215" t="s">
        <v>342</v>
      </c>
      <c r="C41" s="231"/>
      <c r="D41" s="231"/>
      <c r="E41" s="197"/>
      <c r="F41" s="197"/>
      <c r="G41" s="197"/>
    </row>
    <row r="42" spans="1:7" ht="15" customHeight="1">
      <c r="B42" s="259"/>
      <c r="D42" s="254"/>
      <c r="E42" s="260"/>
      <c r="F42" s="260"/>
      <c r="G42" s="260"/>
    </row>
  </sheetData>
  <mergeCells count="4">
    <mergeCell ref="F3:F4"/>
    <mergeCell ref="G3:G4"/>
    <mergeCell ref="B3:D4"/>
    <mergeCell ref="E3:E4"/>
  </mergeCells>
  <conditionalFormatting sqref="D17:D18">
    <cfRule type="cellIs" dxfId="83" priority="8121" operator="lessThan">
      <formula>0</formula>
    </cfRule>
  </conditionalFormatting>
  <conditionalFormatting sqref="D36">
    <cfRule type="cellIs" dxfId="82" priority="7960" operator="lessThan">
      <formula>0</formula>
    </cfRule>
  </conditionalFormatting>
  <conditionalFormatting sqref="D21:D22">
    <cfRule type="cellIs" dxfId="81" priority="8080" operator="lessThan">
      <formula>0</formula>
    </cfRule>
  </conditionalFormatting>
  <conditionalFormatting sqref="D34">
    <cfRule type="cellIs" dxfId="80" priority="7935" operator="lessThan">
      <formula>0</formula>
    </cfRule>
  </conditionalFormatting>
  <conditionalFormatting sqref="D20">
    <cfRule type="cellIs" dxfId="79" priority="8002" operator="lessThan">
      <formula>0</formula>
    </cfRule>
  </conditionalFormatting>
  <conditionalFormatting sqref="D32">
    <cfRule type="cellIs" dxfId="78" priority="7916" operator="lessThan">
      <formula>0</formula>
    </cfRule>
  </conditionalFormatting>
  <conditionalFormatting sqref="D10">
    <cfRule type="cellIs" dxfId="77" priority="7837" operator="lessThan">
      <formula>0</formula>
    </cfRule>
  </conditionalFormatting>
  <conditionalFormatting sqref="D9">
    <cfRule type="cellIs" dxfId="76" priority="7735" operator="lessThan">
      <formula>0</formula>
    </cfRule>
  </conditionalFormatting>
  <conditionalFormatting sqref="D33">
    <cfRule type="cellIs" dxfId="75" priority="7562" operator="lessThan">
      <formula>0</formula>
    </cfRule>
  </conditionalFormatting>
  <conditionalFormatting sqref="D6:D7">
    <cfRule type="cellIs" dxfId="74" priority="7683" operator="lessThan">
      <formula>0</formula>
    </cfRule>
  </conditionalFormatting>
  <conditionalFormatting sqref="D31">
    <cfRule type="cellIs" dxfId="73" priority="7651" operator="lessThan">
      <formula>0</formula>
    </cfRule>
  </conditionalFormatting>
  <conditionalFormatting sqref="D35">
    <cfRule type="cellIs" dxfId="72" priority="7635" operator="lessThan">
      <formula>0</formula>
    </cfRule>
  </conditionalFormatting>
  <conditionalFormatting sqref="D37">
    <cfRule type="cellIs" dxfId="71" priority="7621" operator="lessThan">
      <formula>0</formula>
    </cfRule>
  </conditionalFormatting>
  <conditionalFormatting sqref="D12 D14">
    <cfRule type="cellIs" dxfId="70" priority="7606" operator="lessThan">
      <formula>0</formula>
    </cfRule>
  </conditionalFormatting>
  <conditionalFormatting sqref="D15">
    <cfRule type="cellIs" dxfId="69" priority="7586" operator="lessThan">
      <formula>0</formula>
    </cfRule>
  </conditionalFormatting>
  <conditionalFormatting sqref="D15">
    <cfRule type="cellIs" dxfId="68" priority="7588" operator="lessThan">
      <formula>0</formula>
    </cfRule>
  </conditionalFormatting>
  <conditionalFormatting sqref="D38:D39">
    <cfRule type="cellIs" dxfId="67" priority="157" operator="lessThan">
      <formula>0</formula>
    </cfRule>
  </conditionalFormatting>
  <conditionalFormatting sqref="C36">
    <cfRule type="cellIs" dxfId="66" priority="36" operator="lessThan">
      <formula>0</formula>
    </cfRule>
  </conditionalFormatting>
  <conditionalFormatting sqref="D11">
    <cfRule type="cellIs" dxfId="65" priority="88" operator="lessThan">
      <formula>0</formula>
    </cfRule>
  </conditionalFormatting>
  <conditionalFormatting sqref="B34">
    <cfRule type="cellIs" dxfId="64" priority="37" operator="lessThan">
      <formula>0</formula>
    </cfRule>
  </conditionalFormatting>
  <conditionalFormatting sqref="C29 C25:C26 C10 C7">
    <cfRule type="cellIs" dxfId="63" priority="83" operator="lessThan">
      <formula>0</formula>
    </cfRule>
  </conditionalFormatting>
  <conditionalFormatting sqref="C17">
    <cfRule type="cellIs" dxfId="62" priority="82" operator="lessThan">
      <formula>0</formula>
    </cfRule>
  </conditionalFormatting>
  <conditionalFormatting sqref="C7">
    <cfRule type="cellIs" dxfId="61" priority="81" operator="lessThan">
      <formula>0</formula>
    </cfRule>
  </conditionalFormatting>
  <conditionalFormatting sqref="B29 B25:B26 B10 B7">
    <cfRule type="cellIs" dxfId="60" priority="80" operator="lessThan">
      <formula>0</formula>
    </cfRule>
  </conditionalFormatting>
  <conditionalFormatting sqref="B6:B7">
    <cfRule type="cellIs" dxfId="59" priority="78" operator="lessThan">
      <formula>0</formula>
    </cfRule>
  </conditionalFormatting>
  <conditionalFormatting sqref="C6">
    <cfRule type="cellIs" dxfId="58" priority="77" operator="lessThan">
      <formula>0</formula>
    </cfRule>
  </conditionalFormatting>
  <conditionalFormatting sqref="C9">
    <cfRule type="cellIs" dxfId="57" priority="76" operator="lessThan">
      <formula>0</formula>
    </cfRule>
  </conditionalFormatting>
  <conditionalFormatting sqref="B9">
    <cfRule type="cellIs" dxfId="56" priority="75" operator="lessThan">
      <formula>0</formula>
    </cfRule>
  </conditionalFormatting>
  <conditionalFormatting sqref="C10">
    <cfRule type="cellIs" dxfId="55" priority="74" operator="lessThan">
      <formula>0</formula>
    </cfRule>
  </conditionalFormatting>
  <conditionalFormatting sqref="B10">
    <cfRule type="cellIs" dxfId="54" priority="73" operator="lessThan">
      <formula>0</formula>
    </cfRule>
  </conditionalFormatting>
  <conditionalFormatting sqref="C11">
    <cfRule type="cellIs" dxfId="53" priority="72" operator="lessThan">
      <formula>0</formula>
    </cfRule>
  </conditionalFormatting>
  <conditionalFormatting sqref="B11">
    <cfRule type="cellIs" dxfId="52" priority="70" operator="lessThan">
      <formula>0</formula>
    </cfRule>
  </conditionalFormatting>
  <conditionalFormatting sqref="B11">
    <cfRule type="cellIs" dxfId="51" priority="69" operator="lessThan">
      <formula>0</formula>
    </cfRule>
  </conditionalFormatting>
  <conditionalFormatting sqref="C11">
    <cfRule type="cellIs" dxfId="50" priority="71" operator="lessThan">
      <formula>0</formula>
    </cfRule>
  </conditionalFormatting>
  <conditionalFormatting sqref="C12">
    <cfRule type="cellIs" dxfId="49" priority="68" operator="lessThan">
      <formula>0</formula>
    </cfRule>
  </conditionalFormatting>
  <conditionalFormatting sqref="C12">
    <cfRule type="cellIs" dxfId="48" priority="67" operator="lessThan">
      <formula>0</formula>
    </cfRule>
  </conditionalFormatting>
  <conditionalFormatting sqref="B12">
    <cfRule type="cellIs" dxfId="47" priority="66" operator="lessThan">
      <formula>0</formula>
    </cfRule>
  </conditionalFormatting>
  <conditionalFormatting sqref="B12">
    <cfRule type="cellIs" dxfId="46" priority="65" operator="lessThan">
      <formula>0</formula>
    </cfRule>
  </conditionalFormatting>
  <conditionalFormatting sqref="C14">
    <cfRule type="cellIs" dxfId="45" priority="64" operator="lessThan">
      <formula>0</formula>
    </cfRule>
  </conditionalFormatting>
  <conditionalFormatting sqref="B14">
    <cfRule type="cellIs" dxfId="44" priority="63" operator="lessThan">
      <formula>0</formula>
    </cfRule>
  </conditionalFormatting>
  <conditionalFormatting sqref="C20">
    <cfRule type="cellIs" dxfId="43" priority="62" operator="lessThan">
      <formula>0</formula>
    </cfRule>
  </conditionalFormatting>
  <conditionalFormatting sqref="C15">
    <cfRule type="cellIs" dxfId="42" priority="61" operator="lessThan">
      <formula>0</formula>
    </cfRule>
  </conditionalFormatting>
  <conditionalFormatting sqref="C15">
    <cfRule type="cellIs" dxfId="41" priority="60" operator="lessThan">
      <formula>0</formula>
    </cfRule>
  </conditionalFormatting>
  <conditionalFormatting sqref="B20">
    <cfRule type="cellIs" dxfId="40" priority="59" operator="lessThan">
      <formula>0</formula>
    </cfRule>
  </conditionalFormatting>
  <conditionalFormatting sqref="B15">
    <cfRule type="cellIs" dxfId="39" priority="58" operator="lessThan">
      <formula>0</formula>
    </cfRule>
  </conditionalFormatting>
  <conditionalFormatting sqref="B15">
    <cfRule type="cellIs" dxfId="38" priority="57" operator="lessThan">
      <formula>0</formula>
    </cfRule>
  </conditionalFormatting>
  <conditionalFormatting sqref="C21:C22">
    <cfRule type="cellIs" dxfId="37" priority="56" operator="lessThan">
      <formula>0</formula>
    </cfRule>
  </conditionalFormatting>
  <conditionalFormatting sqref="C21:C22">
    <cfRule type="cellIs" dxfId="36" priority="55" operator="lessThan">
      <formula>0</formula>
    </cfRule>
  </conditionalFormatting>
  <conditionalFormatting sqref="B21:B22">
    <cfRule type="cellIs" dxfId="35" priority="54" operator="lessThan">
      <formula>0</formula>
    </cfRule>
  </conditionalFormatting>
  <conditionalFormatting sqref="B21:B22">
    <cfRule type="cellIs" dxfId="34" priority="53" operator="lessThan">
      <formula>0</formula>
    </cfRule>
  </conditionalFormatting>
  <conditionalFormatting sqref="C27">
    <cfRule type="cellIs" dxfId="33" priority="52" operator="lessThan">
      <formula>0</formula>
    </cfRule>
  </conditionalFormatting>
  <conditionalFormatting sqref="B27">
    <cfRule type="cellIs" dxfId="32" priority="51" operator="lessThan">
      <formula>0</formula>
    </cfRule>
  </conditionalFormatting>
  <conditionalFormatting sqref="C28">
    <cfRule type="cellIs" dxfId="31" priority="50" operator="lessThan">
      <formula>0</formula>
    </cfRule>
  </conditionalFormatting>
  <conditionalFormatting sqref="B28">
    <cfRule type="cellIs" dxfId="30" priority="49" operator="lessThan">
      <formula>0</formula>
    </cfRule>
  </conditionalFormatting>
  <conditionalFormatting sqref="C30">
    <cfRule type="cellIs" dxfId="29" priority="48" operator="lessThan">
      <formula>0</formula>
    </cfRule>
  </conditionalFormatting>
  <conditionalFormatting sqref="B30">
    <cfRule type="cellIs" dxfId="28" priority="47" operator="lessThan">
      <formula>0</formula>
    </cfRule>
  </conditionalFormatting>
  <conditionalFormatting sqref="C32">
    <cfRule type="cellIs" dxfId="27" priority="46" operator="lessThan">
      <formula>0</formula>
    </cfRule>
  </conditionalFormatting>
  <conditionalFormatting sqref="C31">
    <cfRule type="cellIs" dxfId="26" priority="45" operator="lessThan">
      <formula>0</formula>
    </cfRule>
  </conditionalFormatting>
  <conditionalFormatting sqref="B32">
    <cfRule type="cellIs" dxfId="25" priority="44" operator="lessThan">
      <formula>0</formula>
    </cfRule>
  </conditionalFormatting>
  <conditionalFormatting sqref="B31">
    <cfRule type="cellIs" dxfId="24" priority="43" operator="lessThan">
      <formula>0</formula>
    </cfRule>
  </conditionalFormatting>
  <conditionalFormatting sqref="C33">
    <cfRule type="cellIs" dxfId="23" priority="42" operator="lessThan">
      <formula>0</formula>
    </cfRule>
  </conditionalFormatting>
  <conditionalFormatting sqref="C33">
    <cfRule type="cellIs" dxfId="22" priority="41" operator="lessThan">
      <formula>0</formula>
    </cfRule>
  </conditionalFormatting>
  <conditionalFormatting sqref="B33">
    <cfRule type="cellIs" dxfId="21" priority="40" operator="lessThan">
      <formula>0</formula>
    </cfRule>
  </conditionalFormatting>
  <conditionalFormatting sqref="B33">
    <cfRule type="cellIs" dxfId="20" priority="39" operator="lessThan">
      <formula>0</formula>
    </cfRule>
  </conditionalFormatting>
  <conditionalFormatting sqref="C34">
    <cfRule type="cellIs" dxfId="19" priority="38" operator="lessThan">
      <formula>0</formula>
    </cfRule>
  </conditionalFormatting>
  <conditionalFormatting sqref="C35">
    <cfRule type="cellIs" dxfId="18" priority="35" operator="lessThan">
      <formula>0</formula>
    </cfRule>
  </conditionalFormatting>
  <conditionalFormatting sqref="B36">
    <cfRule type="cellIs" dxfId="17" priority="34" operator="lessThan">
      <formula>0</formula>
    </cfRule>
  </conditionalFormatting>
  <conditionalFormatting sqref="B35">
    <cfRule type="cellIs" dxfId="16" priority="33" operator="lessThan">
      <formula>0</formula>
    </cfRule>
  </conditionalFormatting>
  <conditionalFormatting sqref="C38:C39">
    <cfRule type="cellIs" dxfId="15" priority="32" operator="lessThan">
      <formula>0</formula>
    </cfRule>
  </conditionalFormatting>
  <conditionalFormatting sqref="C37">
    <cfRule type="cellIs" dxfId="14" priority="31" operator="lessThan">
      <formula>0</formula>
    </cfRule>
  </conditionalFormatting>
  <conditionalFormatting sqref="B38:B39">
    <cfRule type="cellIs" dxfId="13" priority="29" operator="lessThan">
      <formula>0</formula>
    </cfRule>
  </conditionalFormatting>
  <conditionalFormatting sqref="B37">
    <cfRule type="cellIs" dxfId="12" priority="28" operator="lessThan">
      <formula>0</formula>
    </cfRule>
  </conditionalFormatting>
  <conditionalFormatting sqref="F42:G42">
    <cfRule type="cellIs" dxfId="11" priority="13" operator="lessThan">
      <formula>0</formula>
    </cfRule>
  </conditionalFormatting>
  <conditionalFormatting sqref="F3:G3">
    <cfRule type="cellIs" dxfId="10" priority="10" operator="lessThan">
      <formula>0</formula>
    </cfRule>
  </conditionalFormatting>
  <conditionalFormatting sqref="G3">
    <cfRule type="cellIs" dxfId="9" priority="12" operator="lessThan">
      <formula>0</formula>
    </cfRule>
  </conditionalFormatting>
  <conditionalFormatting sqref="F3">
    <cfRule type="cellIs" dxfId="8" priority="11" operator="lessThan">
      <formula>0</formula>
    </cfRule>
  </conditionalFormatting>
  <conditionalFormatting sqref="D40">
    <cfRule type="cellIs" dxfId="7" priority="9" operator="lessThan">
      <formula>0</formula>
    </cfRule>
  </conditionalFormatting>
  <conditionalFormatting sqref="C40">
    <cfRule type="cellIs" dxfId="6" priority="8" operator="lessThan">
      <formula>0</formula>
    </cfRule>
  </conditionalFormatting>
  <conditionalFormatting sqref="B40">
    <cfRule type="cellIs" dxfId="5" priority="7" operator="lessThan">
      <formula>0</formula>
    </cfRule>
  </conditionalFormatting>
  <conditionalFormatting sqref="E42">
    <cfRule type="cellIs" dxfId="4" priority="6" operator="lessThan">
      <formula>0</formula>
    </cfRule>
  </conditionalFormatting>
  <conditionalFormatting sqref="E3">
    <cfRule type="cellIs" dxfId="3" priority="3" operator="lessThan">
      <formula>0</formula>
    </cfRule>
  </conditionalFormatting>
  <conditionalFormatting sqref="E3">
    <cfRule type="cellIs" dxfId="2" priority="4" operator="lessThan">
      <formula>0</formula>
    </cfRule>
  </conditionalFormatting>
  <conditionalFormatting sqref="C13">
    <cfRule type="cellIs" dxfId="1" priority="2" operator="lessThan">
      <formula>0</formula>
    </cfRule>
  </conditionalFormatting>
  <conditionalFormatting sqref="B13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6 E31 E25 F24 E8 E37 E18:E19 E23 E35 F16 F31 F25 F8 F37 F18:F19 F23 F3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ilha35"/>
  <dimension ref="B1:L35"/>
  <sheetViews>
    <sheetView showGridLines="0" topLeftCell="A10" zoomScale="115" zoomScaleNormal="115" workbookViewId="0">
      <selection activeCell="E39" sqref="E39"/>
    </sheetView>
  </sheetViews>
  <sheetFormatPr defaultRowHeight="12.75"/>
  <cols>
    <col min="1" max="1" width="10.5703125" customWidth="1"/>
    <col min="2" max="2" width="41.7109375" customWidth="1"/>
    <col min="3" max="3" width="13.140625" customWidth="1"/>
    <col min="4" max="4" width="13.140625" hidden="1" customWidth="1"/>
    <col min="5" max="5" width="13.140625" customWidth="1"/>
    <col min="6" max="6" width="12.140625" customWidth="1"/>
    <col min="7" max="8" width="9.140625" customWidth="1"/>
  </cols>
  <sheetData>
    <row r="1" spans="2:6" ht="15">
      <c r="B1" s="5"/>
      <c r="C1" s="5"/>
      <c r="D1" s="9"/>
      <c r="E1" s="9"/>
    </row>
    <row r="2" spans="2:6" ht="15">
      <c r="B2" s="54" t="s">
        <v>248</v>
      </c>
      <c r="C2" s="55"/>
      <c r="D2" s="53">
        <v>2016</v>
      </c>
      <c r="E2" s="53">
        <v>2015</v>
      </c>
      <c r="F2" s="9"/>
    </row>
    <row r="3" spans="2:6">
      <c r="B3" s="149" t="s">
        <v>998</v>
      </c>
      <c r="C3" s="149"/>
      <c r="D3" s="150" t="e">
        <f>DRE!#REF!</f>
        <v>#REF!</v>
      </c>
      <c r="E3" s="150">
        <v>528334</v>
      </c>
      <c r="F3" s="4"/>
    </row>
    <row r="4" spans="2:6">
      <c r="B4" s="39" t="s">
        <v>997</v>
      </c>
      <c r="C4" s="39"/>
      <c r="D4" s="41">
        <v>0</v>
      </c>
      <c r="E4" s="41">
        <v>-457720</v>
      </c>
      <c r="F4" s="4"/>
    </row>
    <row r="5" spans="2:6">
      <c r="B5" s="149" t="s">
        <v>999</v>
      </c>
      <c r="C5" s="149"/>
      <c r="D5" s="150" t="e">
        <f>D3</f>
        <v>#REF!</v>
      </c>
      <c r="E5" s="150">
        <v>70614</v>
      </c>
      <c r="F5" s="4"/>
    </row>
    <row r="6" spans="2:6">
      <c r="B6" s="39" t="s">
        <v>979</v>
      </c>
      <c r="C6" s="39"/>
      <c r="D6" s="41">
        <v>0</v>
      </c>
      <c r="E6" s="41">
        <v>-1313</v>
      </c>
      <c r="F6" s="4"/>
    </row>
    <row r="7" spans="2:6">
      <c r="B7" s="39" t="s">
        <v>264</v>
      </c>
      <c r="C7" s="39"/>
      <c r="D7" s="41">
        <v>0</v>
      </c>
      <c r="E7" s="41">
        <v>-3465</v>
      </c>
      <c r="F7" s="4"/>
    </row>
    <row r="8" spans="2:6">
      <c r="B8" s="39" t="s">
        <v>605</v>
      </c>
      <c r="C8" s="39"/>
      <c r="D8" s="41">
        <v>0</v>
      </c>
      <c r="E8" s="41">
        <f>E5+E6+E7</f>
        <v>65836</v>
      </c>
    </row>
    <row r="9" spans="2:6">
      <c r="B9" s="39" t="s">
        <v>606</v>
      </c>
      <c r="C9" s="39"/>
      <c r="D9" s="41">
        <f>0.25*D8</f>
        <v>0</v>
      </c>
      <c r="E9" s="41">
        <f>0.25*E8</f>
        <v>16459</v>
      </c>
    </row>
    <row r="10" spans="2:6" s="76" customFormat="1"/>
    <row r="11" spans="2:6" s="76" customFormat="1"/>
    <row r="12" spans="2:6" s="76" customFormat="1"/>
    <row r="13" spans="2:6">
      <c r="B13" s="164" t="s">
        <v>248</v>
      </c>
      <c r="C13" s="172">
        <v>2017</v>
      </c>
      <c r="D13" s="173">
        <v>2016</v>
      </c>
    </row>
    <row r="14" spans="2:6" ht="13.5" customHeight="1">
      <c r="B14" s="174" t="s">
        <v>998</v>
      </c>
      <c r="C14" s="175">
        <v>46251</v>
      </c>
      <c r="D14" s="175" t="e">
        <f>DRE!#REF!</f>
        <v>#REF!</v>
      </c>
    </row>
    <row r="15" spans="2:6" ht="13.5" hidden="1" customHeight="1">
      <c r="B15" s="39" t="s">
        <v>997</v>
      </c>
      <c r="C15" s="41"/>
      <c r="D15" s="41">
        <v>0</v>
      </c>
    </row>
    <row r="16" spans="2:6" s="76" customFormat="1" hidden="1">
      <c r="B16" s="149" t="s">
        <v>999</v>
      </c>
      <c r="C16" s="150"/>
      <c r="D16" s="150" t="e">
        <f>D14</f>
        <v>#REF!</v>
      </c>
    </row>
    <row r="17" spans="2:12" s="76" customFormat="1" hidden="1">
      <c r="B17" s="39" t="s">
        <v>979</v>
      </c>
      <c r="C17" s="41" t="s">
        <v>242</v>
      </c>
      <c r="D17" s="41">
        <v>0</v>
      </c>
    </row>
    <row r="18" spans="2:12" s="76" customFormat="1" ht="12.75" customHeight="1">
      <c r="B18" s="39" t="s">
        <v>264</v>
      </c>
      <c r="C18" s="41">
        <v>0</v>
      </c>
      <c r="D18" s="41">
        <v>0</v>
      </c>
      <c r="E18" s="160"/>
      <c r="F18" s="160"/>
      <c r="G18" s="160"/>
      <c r="H18" s="160"/>
      <c r="I18" s="160"/>
      <c r="J18" s="160"/>
      <c r="K18" s="160"/>
      <c r="L18" s="160"/>
    </row>
    <row r="19" spans="2:12" s="76" customFormat="1">
      <c r="B19" s="39" t="s">
        <v>605</v>
      </c>
      <c r="C19" s="41">
        <v>0</v>
      </c>
      <c r="D19" s="41">
        <v>0</v>
      </c>
      <c r="E19" s="160"/>
      <c r="F19" s="160"/>
      <c r="G19" s="160"/>
      <c r="H19" s="160"/>
      <c r="I19" s="160"/>
      <c r="J19" s="160"/>
      <c r="K19" s="160"/>
      <c r="L19" s="160"/>
    </row>
    <row r="20" spans="2:12" s="76" customFormat="1">
      <c r="B20" s="39" t="s">
        <v>606</v>
      </c>
      <c r="C20" s="41">
        <v>0</v>
      </c>
      <c r="D20" s="41">
        <f>0.25*D19</f>
        <v>0</v>
      </c>
      <c r="E20" s="160"/>
      <c r="F20" s="160"/>
      <c r="G20" s="160"/>
      <c r="H20" s="160"/>
      <c r="I20" s="160"/>
      <c r="J20" s="160"/>
      <c r="K20" s="160"/>
      <c r="L20" s="160"/>
    </row>
    <row r="21" spans="2:12" s="76" customFormat="1"/>
    <row r="22" spans="2:12" s="76" customFormat="1"/>
    <row r="23" spans="2:12" s="76" customFormat="1">
      <c r="B23" s="383"/>
      <c r="C23" s="383"/>
      <c r="D23" s="383"/>
      <c r="E23" s="383"/>
      <c r="F23" s="383"/>
      <c r="G23" s="383"/>
      <c r="H23" s="383"/>
      <c r="I23" s="383"/>
      <c r="J23" s="383"/>
      <c r="K23" s="383"/>
      <c r="L23" s="383"/>
    </row>
    <row r="24" spans="2:12" s="76" customFormat="1"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</row>
    <row r="25" spans="2:12" s="76" customFormat="1">
      <c r="B25" s="383"/>
      <c r="C25" s="383"/>
      <c r="D25" s="383"/>
      <c r="E25" s="383"/>
      <c r="F25" s="383"/>
      <c r="G25" s="383"/>
      <c r="H25" s="383"/>
      <c r="I25" s="383"/>
      <c r="J25" s="383"/>
      <c r="K25" s="383"/>
      <c r="L25" s="383"/>
    </row>
    <row r="26" spans="2:12" s="37" customFormat="1"/>
    <row r="27" spans="2:12" s="37" customFormat="1"/>
    <row r="28" spans="2:12" s="124" customFormat="1"/>
    <row r="29" spans="2:12" s="124" customFormat="1">
      <c r="I29" s="159"/>
    </row>
    <row r="30" spans="2:12" s="124" customFormat="1">
      <c r="I30" s="159">
        <v>7244</v>
      </c>
    </row>
    <row r="31" spans="2:12" s="124" customFormat="1">
      <c r="I31" s="159">
        <v>1313</v>
      </c>
    </row>
    <row r="32" spans="2:12" s="124" customFormat="1"/>
    <row r="33" s="124" customFormat="1"/>
    <row r="34" s="124" customFormat="1"/>
    <row r="35" s="124" customFormat="1"/>
  </sheetData>
  <mergeCells count="1">
    <mergeCell ref="B23:L25"/>
  </mergeCells>
  <phoneticPr fontId="25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ilha36"/>
  <dimension ref="A2:AB49"/>
  <sheetViews>
    <sheetView zoomScale="130" zoomScaleNormal="130" workbookViewId="0">
      <selection activeCell="C2" sqref="C2:E11"/>
    </sheetView>
  </sheetViews>
  <sheetFormatPr defaultRowHeight="12.75"/>
  <cols>
    <col min="1" max="2" width="9.140625" style="93"/>
    <col min="3" max="3" width="39.7109375" bestFit="1" customWidth="1"/>
    <col min="4" max="5" width="10.7109375" customWidth="1"/>
    <col min="6" max="6" width="10.7109375" hidden="1" customWidth="1"/>
    <col min="7" max="7" width="13" style="93" bestFit="1" customWidth="1"/>
    <col min="8" max="28" width="9.140625" style="93"/>
  </cols>
  <sheetData>
    <row r="2" spans="1:7">
      <c r="C2" s="165" t="s">
        <v>996</v>
      </c>
      <c r="D2" s="185" t="s">
        <v>1219</v>
      </c>
      <c r="E2" s="168" t="s">
        <v>1220</v>
      </c>
      <c r="F2" s="53">
        <v>2015</v>
      </c>
    </row>
    <row r="3" spans="1:7">
      <c r="A3" s="109" t="s">
        <v>186</v>
      </c>
      <c r="C3" s="169" t="s">
        <v>253</v>
      </c>
      <c r="D3" s="40">
        <f>D4+D5</f>
        <v>2821931</v>
      </c>
      <c r="E3" s="40">
        <v>2903635.6965699997</v>
      </c>
      <c r="F3" s="40">
        <v>1201233</v>
      </c>
      <c r="G3" s="95"/>
    </row>
    <row r="4" spans="1:7">
      <c r="A4" s="109" t="s">
        <v>324</v>
      </c>
      <c r="C4" s="166" t="s">
        <v>602</v>
      </c>
      <c r="D4" s="41">
        <v>4000000</v>
      </c>
      <c r="E4" s="41">
        <v>4000000</v>
      </c>
      <c r="F4" s="41">
        <v>4000000</v>
      </c>
    </row>
    <row r="5" spans="1:7">
      <c r="A5" s="109" t="s">
        <v>193</v>
      </c>
      <c r="C5" s="166" t="s">
        <v>603</v>
      </c>
      <c r="D5" s="41">
        <v>-1178069</v>
      </c>
      <c r="E5" s="41">
        <v>-1096364.3034300001</v>
      </c>
      <c r="F5" s="41">
        <v>-2798767</v>
      </c>
      <c r="G5" s="111"/>
    </row>
    <row r="6" spans="1:7">
      <c r="C6" s="169" t="s">
        <v>254</v>
      </c>
      <c r="D6" s="40">
        <f>D7</f>
        <v>143363</v>
      </c>
      <c r="E6" s="40">
        <v>143363</v>
      </c>
      <c r="F6" s="40">
        <v>1411356</v>
      </c>
      <c r="G6" s="111"/>
    </row>
    <row r="7" spans="1:7">
      <c r="C7" s="166" t="s">
        <v>604</v>
      </c>
      <c r="D7" s="41">
        <v>143363</v>
      </c>
      <c r="E7" s="41">
        <v>143363</v>
      </c>
      <c r="F7" s="41">
        <v>1411356</v>
      </c>
    </row>
    <row r="8" spans="1:7" hidden="1">
      <c r="C8" s="166" t="s">
        <v>264</v>
      </c>
      <c r="D8" s="41">
        <v>0</v>
      </c>
      <c r="E8" s="41">
        <v>110409</v>
      </c>
      <c r="F8" s="41">
        <v>147602</v>
      </c>
    </row>
    <row r="9" spans="1:7" hidden="1">
      <c r="C9" s="166" t="s">
        <v>1115</v>
      </c>
      <c r="D9" s="41">
        <v>0</v>
      </c>
      <c r="E9" s="41">
        <v>32954</v>
      </c>
      <c r="F9" s="41">
        <v>1263754</v>
      </c>
    </row>
    <row r="10" spans="1:7">
      <c r="C10" s="170" t="s">
        <v>607</v>
      </c>
      <c r="D10" s="40">
        <v>244882</v>
      </c>
      <c r="E10" s="40">
        <v>389196</v>
      </c>
      <c r="F10" s="40">
        <v>318889</v>
      </c>
    </row>
    <row r="11" spans="1:7">
      <c r="C11" s="165" t="s">
        <v>243</v>
      </c>
      <c r="D11" s="148">
        <f>D3+D6+D10</f>
        <v>3210176</v>
      </c>
      <c r="E11" s="148">
        <v>3436194.6965699997</v>
      </c>
      <c r="F11" s="148">
        <v>2931478</v>
      </c>
      <c r="G11" s="100"/>
    </row>
    <row r="12" spans="1:7" s="93" customFormat="1">
      <c r="C12" s="61"/>
      <c r="D12" s="61"/>
    </row>
    <row r="13" spans="1:7" s="93" customFormat="1"/>
    <row r="14" spans="1:7" s="93" customFormat="1"/>
    <row r="15" spans="1:7" s="93" customFormat="1"/>
    <row r="16" spans="1:7" s="93" customFormat="1"/>
    <row r="17" spans="3:7" s="93" customFormat="1"/>
    <row r="18" spans="3:7" s="93" customFormat="1"/>
    <row r="19" spans="3:7" s="93" customFormat="1"/>
    <row r="20" spans="3:7" s="93" customFormat="1">
      <c r="C20" s="158" t="s">
        <v>598</v>
      </c>
      <c r="D20" s="167"/>
      <c r="E20" s="35" t="e">
        <f>IF(E3=BP!#REF!,"Sim","Não")</f>
        <v>#REF!</v>
      </c>
    </row>
    <row r="21" spans="3:7" s="93" customFormat="1">
      <c r="C21" s="158" t="s">
        <v>682</v>
      </c>
      <c r="D21" s="167"/>
      <c r="E21" s="35" t="s">
        <v>683</v>
      </c>
    </row>
    <row r="22" spans="3:7" s="93" customFormat="1"/>
    <row r="23" spans="3:7" s="93" customFormat="1"/>
    <row r="24" spans="3:7" s="93" customFormat="1"/>
    <row r="25" spans="3:7" s="93" customFormat="1"/>
    <row r="26" spans="3:7" s="93" customFormat="1"/>
    <row r="27" spans="3:7" s="93" customFormat="1"/>
    <row r="28" spans="3:7" s="93" customFormat="1"/>
    <row r="29" spans="3:7" s="93" customFormat="1"/>
    <row r="30" spans="3:7" s="93" customFormat="1"/>
    <row r="31" spans="3:7" s="93" customFormat="1"/>
    <row r="32" spans="3:7" s="93" customFormat="1">
      <c r="G32" s="109"/>
    </row>
    <row r="33" s="93" customFormat="1"/>
    <row r="34" s="93" customFormat="1"/>
    <row r="35" s="93" customFormat="1"/>
    <row r="36" s="93" customFormat="1"/>
    <row r="37" s="93" customFormat="1"/>
    <row r="38" s="93" customFormat="1"/>
    <row r="39" s="93" customFormat="1"/>
    <row r="40" s="93" customFormat="1"/>
    <row r="41" s="93" customFormat="1"/>
    <row r="42" s="93" customFormat="1"/>
    <row r="43" s="93" customFormat="1"/>
    <row r="44" s="93" customFormat="1"/>
    <row r="45" s="93" customFormat="1"/>
    <row r="46" s="93" customFormat="1"/>
    <row r="47" s="93" customFormat="1"/>
    <row r="48" s="93" customFormat="1"/>
    <row r="49" s="93" customFormat="1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Planilha48"/>
  <dimension ref="B2:I24"/>
  <sheetViews>
    <sheetView showGridLines="0" zoomScale="130" zoomScaleNormal="130" workbookViewId="0">
      <selection activeCell="N22" sqref="N22"/>
    </sheetView>
  </sheetViews>
  <sheetFormatPr defaultRowHeight="12.75"/>
  <cols>
    <col min="2" max="2" width="13.85546875" bestFit="1" customWidth="1"/>
    <col min="3" max="3" width="16.7109375" customWidth="1"/>
    <col min="4" max="4" width="16.7109375" hidden="1" customWidth="1"/>
    <col min="5" max="5" width="16.7109375" customWidth="1"/>
    <col min="6" max="8" width="16.7109375" hidden="1" customWidth="1"/>
  </cols>
  <sheetData>
    <row r="2" spans="2:9">
      <c r="B2" s="52" t="s">
        <v>248</v>
      </c>
      <c r="C2" s="384">
        <v>2017</v>
      </c>
      <c r="D2" s="384"/>
      <c r="E2" s="384">
        <v>2016</v>
      </c>
      <c r="F2" s="384"/>
      <c r="G2" s="384">
        <v>2015</v>
      </c>
      <c r="H2" s="384"/>
    </row>
    <row r="3" spans="2:9">
      <c r="B3" s="42" t="s">
        <v>252</v>
      </c>
      <c r="C3" s="43" t="s">
        <v>259</v>
      </c>
      <c r="D3" s="43" t="s">
        <v>260</v>
      </c>
      <c r="E3" s="43" t="s">
        <v>259</v>
      </c>
      <c r="F3" s="43" t="s">
        <v>260</v>
      </c>
      <c r="G3" s="43" t="s">
        <v>259</v>
      </c>
      <c r="H3" s="43" t="s">
        <v>260</v>
      </c>
    </row>
    <row r="4" spans="2:9">
      <c r="B4" s="39" t="s">
        <v>261</v>
      </c>
      <c r="C4" s="171">
        <v>0</v>
      </c>
      <c r="D4" s="171">
        <v>0</v>
      </c>
      <c r="E4" s="44">
        <v>50240</v>
      </c>
      <c r="F4" s="44">
        <v>26247</v>
      </c>
      <c r="G4" s="44">
        <v>47621</v>
      </c>
      <c r="H4" s="44">
        <v>36137</v>
      </c>
    </row>
    <row r="5" spans="2:9">
      <c r="B5" s="39" t="s">
        <v>262</v>
      </c>
      <c r="C5" s="171">
        <v>0</v>
      </c>
      <c r="D5" s="171">
        <v>0</v>
      </c>
      <c r="E5" s="44">
        <v>40821</v>
      </c>
      <c r="F5" s="44">
        <v>14984</v>
      </c>
      <c r="G5" s="44">
        <v>38693</v>
      </c>
      <c r="H5" s="44">
        <v>15151</v>
      </c>
      <c r="I5" s="51"/>
    </row>
    <row r="6" spans="2:9">
      <c r="B6" s="39" t="s">
        <v>263</v>
      </c>
      <c r="C6" s="171">
        <v>0</v>
      </c>
      <c r="D6" s="171">
        <v>0</v>
      </c>
      <c r="E6" s="44">
        <v>35588</v>
      </c>
      <c r="F6" s="44">
        <v>10968</v>
      </c>
      <c r="G6" s="44">
        <v>33732</v>
      </c>
      <c r="H6" s="44">
        <v>10155</v>
      </c>
    </row>
    <row r="10" spans="2:9" ht="15">
      <c r="B10" s="9"/>
      <c r="C10" s="9"/>
      <c r="D10" s="9"/>
    </row>
    <row r="11" spans="2:9" ht="15">
      <c r="B11" s="18"/>
      <c r="C11" s="18"/>
      <c r="D11" s="18"/>
      <c r="E11" s="15"/>
      <c r="F11" s="15"/>
    </row>
    <row r="12" spans="2:9" ht="14.25">
      <c r="B12" s="8"/>
      <c r="C12" s="8"/>
      <c r="D12" s="8"/>
      <c r="E12" s="11"/>
      <c r="F12" s="11"/>
    </row>
    <row r="13" spans="2:9" ht="14.25">
      <c r="B13" s="8"/>
      <c r="C13" s="8"/>
      <c r="D13" s="8"/>
      <c r="E13" s="11"/>
      <c r="F13" s="11"/>
    </row>
    <row r="14" spans="2:9" ht="14.25">
      <c r="B14" s="8"/>
      <c r="C14" s="8"/>
      <c r="D14" s="8"/>
      <c r="E14" s="11"/>
      <c r="F14" s="11"/>
    </row>
    <row r="15" spans="2:9" ht="14.25">
      <c r="B15" s="8"/>
      <c r="C15" s="8"/>
      <c r="D15" s="8"/>
      <c r="E15" s="11"/>
      <c r="F15" s="11"/>
    </row>
    <row r="16" spans="2:9" ht="14.25">
      <c r="B16" s="8"/>
      <c r="C16" s="8"/>
      <c r="D16" s="8"/>
      <c r="E16" s="11"/>
      <c r="F16" s="11"/>
    </row>
    <row r="17" spans="2:6" ht="14.25">
      <c r="B17" s="8"/>
      <c r="C17" s="8"/>
      <c r="D17" s="8"/>
      <c r="E17" s="11"/>
      <c r="F17" s="11"/>
    </row>
    <row r="18" spans="2:6" ht="14.25">
      <c r="B18" s="8"/>
      <c r="C18" s="8"/>
      <c r="D18" s="8"/>
      <c r="E18" s="11"/>
      <c r="F18" s="11"/>
    </row>
    <row r="19" spans="2:6" ht="14.25">
      <c r="B19" s="8"/>
      <c r="C19" s="8"/>
      <c r="D19" s="8"/>
      <c r="E19" s="11"/>
      <c r="F19" s="11"/>
    </row>
    <row r="20" spans="2:6" ht="14.25">
      <c r="B20" s="8"/>
      <c r="C20" s="8"/>
      <c r="D20" s="8"/>
      <c r="E20" s="11"/>
      <c r="F20" s="11"/>
    </row>
    <row r="21" spans="2:6" ht="14.25">
      <c r="B21" s="8"/>
      <c r="C21" s="8"/>
      <c r="D21" s="8"/>
      <c r="E21" s="11"/>
      <c r="F21" s="11"/>
    </row>
    <row r="22" spans="2:6" ht="14.25">
      <c r="B22" s="8"/>
      <c r="C22" s="8"/>
      <c r="D22" s="8"/>
      <c r="E22" s="11"/>
      <c r="F22" s="11"/>
    </row>
    <row r="23" spans="2:6" ht="14.25">
      <c r="B23" s="8"/>
      <c r="C23" s="8"/>
      <c r="D23" s="8"/>
      <c r="E23" s="11"/>
      <c r="F23" s="11"/>
    </row>
    <row r="24" spans="2:6" ht="14.25">
      <c r="B24" s="8"/>
      <c r="C24" s="8"/>
      <c r="D24" s="8"/>
      <c r="E24" s="11"/>
      <c r="F24" s="11"/>
    </row>
  </sheetData>
  <mergeCells count="3">
    <mergeCell ref="E2:F2"/>
    <mergeCell ref="G2:H2"/>
    <mergeCell ref="C2:D2"/>
  </mergeCells>
  <phoneticPr fontId="25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Planilha49"/>
  <dimension ref="A1:C13"/>
  <sheetViews>
    <sheetView showGridLines="0" topLeftCell="A25" workbookViewId="0">
      <selection activeCell="B36" sqref="B36"/>
    </sheetView>
  </sheetViews>
  <sheetFormatPr defaultRowHeight="12.75"/>
  <cols>
    <col min="1" max="1" width="70.28515625" customWidth="1"/>
    <col min="2" max="2" width="9.5703125" bestFit="1" customWidth="1"/>
    <col min="3" max="3" width="7.28515625" bestFit="1" customWidth="1"/>
  </cols>
  <sheetData>
    <row r="1" spans="1:3" ht="15" hidden="1" customHeight="1">
      <c r="A1" s="5"/>
      <c r="B1" s="13">
        <v>2013</v>
      </c>
      <c r="C1" s="13">
        <v>2012</v>
      </c>
    </row>
    <row r="2" spans="1:3" ht="15" hidden="1" customHeight="1">
      <c r="A2" s="10" t="s">
        <v>248</v>
      </c>
      <c r="B2" s="12"/>
      <c r="C2" s="12"/>
    </row>
    <row r="3" spans="1:3" ht="14.25" hidden="1" customHeight="1" thickBot="1">
      <c r="A3" s="8" t="s">
        <v>255</v>
      </c>
      <c r="B3" s="17" t="e">
        <f>SUM(B4:B6)</f>
        <v>#REF!</v>
      </c>
      <c r="C3" s="17">
        <v>6837.1592299999993</v>
      </c>
    </row>
    <row r="4" spans="1:3" ht="14.25" hidden="1" customHeight="1">
      <c r="A4" s="8" t="s">
        <v>256</v>
      </c>
      <c r="B4" s="16" t="e">
        <f>SUMIF('Balancete 2015'!#REF!, "Despesas com manutenção",'Balancete 2015'!D:D)/1000</f>
        <v>#REF!</v>
      </c>
      <c r="C4" s="16">
        <v>488.27618999999999</v>
      </c>
    </row>
    <row r="5" spans="1:3" ht="14.25" hidden="1" customHeight="1">
      <c r="A5" s="8" t="s">
        <v>257</v>
      </c>
      <c r="B5" s="16">
        <f>1213000/1000</f>
        <v>1213</v>
      </c>
      <c r="C5" s="16">
        <v>5760.0953499999996</v>
      </c>
    </row>
    <row r="6" spans="1:3" ht="14.25" hidden="1" customHeight="1">
      <c r="A6" s="8" t="s">
        <v>328</v>
      </c>
      <c r="B6" s="16" t="e">
        <f>SUMIF('Balancete 2015'!#REF!, "Diversas",'Balancete 2015'!D:D)/1000</f>
        <v>#REF!</v>
      </c>
      <c r="C6" s="16">
        <v>588.78769</v>
      </c>
    </row>
    <row r="7" spans="1:3" ht="12.75" hidden="1" customHeight="1"/>
    <row r="8" spans="1:3" ht="15">
      <c r="A8" s="5"/>
      <c r="B8" s="14"/>
      <c r="C8" s="14"/>
    </row>
    <row r="9" spans="1:3" ht="15">
      <c r="A9" s="20" t="s">
        <v>248</v>
      </c>
      <c r="B9" s="23">
        <v>2013</v>
      </c>
      <c r="C9" s="23">
        <v>2012</v>
      </c>
    </row>
    <row r="10" spans="1:3" ht="14.25">
      <c r="A10" s="19" t="s">
        <v>250</v>
      </c>
      <c r="B10" s="22" t="e">
        <f>SUMIF('Balancete 2015'!#REF!, "Manutencao", 'Balancete 2015'!D:D)/1000</f>
        <v>#REF!</v>
      </c>
      <c r="C10" s="22">
        <v>488.27618999999999</v>
      </c>
    </row>
    <row r="11" spans="1:3" ht="14.25">
      <c r="A11" s="19" t="s">
        <v>251</v>
      </c>
      <c r="B11" s="22">
        <f>1213000/1000</f>
        <v>1213</v>
      </c>
      <c r="C11" s="22">
        <v>5760.0953499999996</v>
      </c>
    </row>
    <row r="12" spans="1:3" ht="14.25">
      <c r="A12" s="19" t="s">
        <v>303</v>
      </c>
      <c r="B12" s="22" t="e">
        <f>SUMIF('Balancete 2015'!#REF!, "Diversas",'Balancete 2015'!D:D)/1000</f>
        <v>#REF!</v>
      </c>
      <c r="C12" s="22">
        <v>588.78769</v>
      </c>
    </row>
    <row r="13" spans="1:3" ht="15">
      <c r="A13" s="21" t="s">
        <v>304</v>
      </c>
      <c r="B13" s="24" t="e">
        <f>B10+B11+B12</f>
        <v>#REF!</v>
      </c>
      <c r="C13" s="24">
        <v>6837.1592299999993</v>
      </c>
    </row>
  </sheetData>
  <phoneticPr fontId="25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/>
  <dimension ref="A1:O380"/>
  <sheetViews>
    <sheetView zoomScale="80" zoomScaleNormal="80" workbookViewId="0">
      <pane ySplit="6" topLeftCell="A43" activePane="bottomLeft" state="frozen"/>
      <selection pane="bottomLeft" activeCell="L26" sqref="L26"/>
    </sheetView>
  </sheetViews>
  <sheetFormatPr defaultColWidth="9.140625" defaultRowHeight="12.75"/>
  <cols>
    <col min="1" max="1" width="15.140625" style="93" bestFit="1" customWidth="1"/>
    <col min="2" max="2" width="3.42578125" style="93" customWidth="1"/>
    <col min="3" max="3" width="58.7109375" style="93" bestFit="1" customWidth="1"/>
    <col min="4" max="4" width="22.85546875" style="93" customWidth="1"/>
    <col min="5" max="5" width="17.7109375" style="95" hidden="1" customWidth="1"/>
    <col min="6" max="7" width="17.7109375" style="95" customWidth="1"/>
    <col min="8" max="8" width="2.42578125" style="93" customWidth="1"/>
    <col min="9" max="9" width="16.5703125" style="95" hidden="1" customWidth="1"/>
    <col min="10" max="10" width="1.140625" style="96" customWidth="1"/>
    <col min="11" max="11" width="16.140625" style="93" bestFit="1" customWidth="1"/>
    <col min="12" max="12" width="56.140625" style="93" bestFit="1" customWidth="1"/>
    <col min="13" max="13" width="19.5703125" style="93" customWidth="1"/>
    <col min="14" max="14" width="15" style="93" bestFit="1" customWidth="1"/>
    <col min="15" max="15" width="14.28515625" style="93" bestFit="1" customWidth="1"/>
    <col min="16" max="16384" width="9.140625" style="93"/>
  </cols>
  <sheetData>
    <row r="1" spans="1:13">
      <c r="A1" s="92" t="s">
        <v>954</v>
      </c>
      <c r="B1" s="93" t="s">
        <v>669</v>
      </c>
      <c r="C1" s="93" t="s">
        <v>955</v>
      </c>
      <c r="D1" s="93" t="s">
        <v>706</v>
      </c>
    </row>
    <row r="2" spans="1:13">
      <c r="A2" s="97">
        <v>0.70958333333333334</v>
      </c>
      <c r="C2" s="93" t="s">
        <v>956</v>
      </c>
      <c r="D2" s="93" t="s">
        <v>957</v>
      </c>
    </row>
    <row r="3" spans="1:13">
      <c r="A3" s="92" t="s">
        <v>646</v>
      </c>
      <c r="B3" s="93" t="s">
        <v>647</v>
      </c>
      <c r="C3" s="93" t="s">
        <v>958</v>
      </c>
      <c r="D3" s="93" t="s">
        <v>959</v>
      </c>
    </row>
    <row r="4" spans="1:13">
      <c r="A4" s="92" t="s">
        <v>611</v>
      </c>
      <c r="B4" s="93" t="s">
        <v>612</v>
      </c>
      <c r="C4" s="93" t="s">
        <v>960</v>
      </c>
      <c r="D4" s="93" t="s">
        <v>961</v>
      </c>
    </row>
    <row r="5" spans="1:13">
      <c r="A5" s="92" t="s">
        <v>613</v>
      </c>
      <c r="B5" s="93" t="s">
        <v>614</v>
      </c>
      <c r="C5" s="93" t="s">
        <v>615</v>
      </c>
    </row>
    <row r="6" spans="1:13">
      <c r="A6" s="92" t="s">
        <v>611</v>
      </c>
      <c r="B6" s="93" t="s">
        <v>612</v>
      </c>
      <c r="C6" s="93" t="s">
        <v>960</v>
      </c>
      <c r="D6" s="98">
        <v>2015</v>
      </c>
      <c r="E6" s="102" t="s">
        <v>366</v>
      </c>
      <c r="F6" s="102"/>
      <c r="G6" s="102"/>
      <c r="H6" s="98"/>
      <c r="I6" s="102" t="s">
        <v>1004</v>
      </c>
      <c r="J6" s="96" t="s">
        <v>974</v>
      </c>
    </row>
    <row r="7" spans="1:13">
      <c r="A7" s="92">
        <v>1</v>
      </c>
      <c r="B7" s="93">
        <v>-7</v>
      </c>
      <c r="C7" s="93" t="s">
        <v>343</v>
      </c>
      <c r="D7" s="94">
        <v>1500896499.3099999</v>
      </c>
      <c r="E7" s="95">
        <f>VLOOKUP(A7,'Balancete 2014'!A:D,4,0)</f>
        <v>1641432710.99</v>
      </c>
      <c r="I7" s="95">
        <v>1154384180.3499999</v>
      </c>
    </row>
    <row r="8" spans="1:13">
      <c r="A8" s="92" t="s">
        <v>312</v>
      </c>
      <c r="B8" s="93">
        <v>-4</v>
      </c>
      <c r="C8" s="93" t="s">
        <v>344</v>
      </c>
      <c r="D8" s="94">
        <v>578.22</v>
      </c>
      <c r="E8" s="95">
        <f>VLOOKUP(A8,'Balancete 2014'!A:D,4,0)</f>
        <v>276.11</v>
      </c>
      <c r="I8" s="95">
        <v>2130.14</v>
      </c>
      <c r="K8" s="106"/>
      <c r="L8" s="106" t="s">
        <v>975</v>
      </c>
    </row>
    <row r="9" spans="1:13">
      <c r="A9" s="92" t="s">
        <v>345</v>
      </c>
      <c r="B9" s="93">
        <v>-2</v>
      </c>
      <c r="C9" s="93" t="s">
        <v>346</v>
      </c>
      <c r="D9" s="94">
        <v>526.24</v>
      </c>
      <c r="E9" s="95">
        <f>VLOOKUP(A9,'Balancete 2014'!A:D,4,0)</f>
        <v>224.13</v>
      </c>
      <c r="I9" s="95">
        <v>289.8</v>
      </c>
      <c r="K9" s="103">
        <v>7</v>
      </c>
      <c r="L9" s="104">
        <f>+D270</f>
        <v>148844775.94999999</v>
      </c>
    </row>
    <row r="10" spans="1:13">
      <c r="A10" s="92" t="s">
        <v>347</v>
      </c>
      <c r="B10" s="93">
        <v>0</v>
      </c>
      <c r="C10" s="93" t="s">
        <v>346</v>
      </c>
      <c r="D10" s="94">
        <v>526.24</v>
      </c>
      <c r="E10" s="95">
        <f>VLOOKUP(A10,'Balancete 2014'!A:D,4,0)</f>
        <v>224.13</v>
      </c>
      <c r="I10" s="95">
        <v>289.8</v>
      </c>
      <c r="K10" s="103">
        <v>8</v>
      </c>
      <c r="L10" s="104">
        <f>-D98</f>
        <v>-70986812.579999998</v>
      </c>
    </row>
    <row r="11" spans="1:13">
      <c r="A11" s="92" t="s">
        <v>349</v>
      </c>
      <c r="B11" s="93">
        <v>-5</v>
      </c>
      <c r="C11" s="93" t="s">
        <v>346</v>
      </c>
      <c r="D11" s="94">
        <v>526.24</v>
      </c>
      <c r="E11" s="95">
        <f>VLOOKUP(A11,'Balancete 2014'!A:D,4,0)</f>
        <v>224.13</v>
      </c>
      <c r="I11" s="95">
        <v>289.8</v>
      </c>
      <c r="K11" s="103" t="s">
        <v>976</v>
      </c>
      <c r="L11" s="104">
        <f>+L9+L10-8556915.62</f>
        <v>69301047.749999985</v>
      </c>
      <c r="M11" s="100">
        <f>+L9+L10</f>
        <v>77857963.36999999</v>
      </c>
    </row>
    <row r="12" spans="1:13">
      <c r="A12" s="92" t="s">
        <v>350</v>
      </c>
      <c r="B12" s="93">
        <v>-3</v>
      </c>
      <c r="C12" s="93" t="s">
        <v>346</v>
      </c>
      <c r="D12" s="94">
        <v>526.24</v>
      </c>
      <c r="E12" s="95">
        <f>VLOOKUP(A12,'Balancete 2014'!A:D,4,0)</f>
        <v>224.13</v>
      </c>
      <c r="I12" s="95">
        <v>289.8</v>
      </c>
      <c r="K12" s="105">
        <v>0.05</v>
      </c>
      <c r="L12" s="104">
        <f>+L11*K12</f>
        <v>3465052.3874999993</v>
      </c>
    </row>
    <row r="13" spans="1:13">
      <c r="A13" s="92" t="s">
        <v>351</v>
      </c>
      <c r="B13" s="93">
        <v>0</v>
      </c>
      <c r="C13" s="93" t="s">
        <v>352</v>
      </c>
      <c r="D13" s="94">
        <v>51.98</v>
      </c>
      <c r="E13" s="95">
        <f>VLOOKUP(A13,'Balancete 2014'!A:D,4,0)</f>
        <v>51.98</v>
      </c>
      <c r="I13" s="95">
        <v>1840.34</v>
      </c>
      <c r="K13" s="103" t="s">
        <v>977</v>
      </c>
      <c r="L13" s="104">
        <f>+L11-L12</f>
        <v>65835995.362499982</v>
      </c>
    </row>
    <row r="14" spans="1:13">
      <c r="A14" s="92" t="s">
        <v>353</v>
      </c>
      <c r="B14" s="93">
        <v>-2</v>
      </c>
      <c r="C14" s="93" t="s">
        <v>352</v>
      </c>
      <c r="D14" s="94">
        <v>51.98</v>
      </c>
      <c r="E14" s="95">
        <f>VLOOKUP(A14,'Balancete 2014'!A:D,4,0)</f>
        <v>51.98</v>
      </c>
      <c r="I14" s="95">
        <v>1840.34</v>
      </c>
      <c r="K14" s="107">
        <v>0.25</v>
      </c>
      <c r="L14" s="108">
        <f>+L13*K14</f>
        <v>16458998.840624996</v>
      </c>
    </row>
    <row r="15" spans="1:13">
      <c r="A15" s="92" t="s">
        <v>354</v>
      </c>
      <c r="B15" s="93">
        <v>-8</v>
      </c>
      <c r="C15" s="93" t="s">
        <v>352</v>
      </c>
      <c r="D15" s="94">
        <v>51.98</v>
      </c>
      <c r="E15" s="95">
        <f>VLOOKUP(A15,'Balancete 2014'!A:D,4,0)</f>
        <v>51.98</v>
      </c>
      <c r="I15" s="95">
        <v>1840.34</v>
      </c>
      <c r="K15" s="93" t="s">
        <v>978</v>
      </c>
      <c r="L15" s="95">
        <f>+L13-L14</f>
        <v>49376996.521874987</v>
      </c>
    </row>
    <row r="16" spans="1:13">
      <c r="A16" s="92" t="s">
        <v>355</v>
      </c>
      <c r="B16" s="93">
        <v>-6</v>
      </c>
      <c r="C16" s="93" t="s">
        <v>352</v>
      </c>
      <c r="D16" s="94">
        <v>51.98</v>
      </c>
      <c r="E16" s="95">
        <f>VLOOKUP(A16,'Balancete 2014'!A:D,4,0)</f>
        <v>51.98</v>
      </c>
      <c r="I16" s="95">
        <v>1840.34</v>
      </c>
      <c r="L16" s="95"/>
    </row>
    <row r="17" spans="1:12">
      <c r="A17" s="92" t="s">
        <v>313</v>
      </c>
      <c r="B17" s="93">
        <v>-1</v>
      </c>
      <c r="C17" s="93" t="s">
        <v>356</v>
      </c>
      <c r="D17" s="94">
        <v>103286039.34999999</v>
      </c>
      <c r="E17" s="95">
        <f>VLOOKUP(A17,'Balancete 2014'!A:D,4,0)</f>
        <v>93987063.079999998</v>
      </c>
      <c r="I17" s="95">
        <v>84760131.480000004</v>
      </c>
      <c r="L17" s="95">
        <v>-8556915.6199999992</v>
      </c>
    </row>
    <row r="18" spans="1:12">
      <c r="A18" s="92" t="s">
        <v>357</v>
      </c>
      <c r="B18" s="93">
        <v>0</v>
      </c>
      <c r="C18" s="93" t="s">
        <v>358</v>
      </c>
      <c r="D18" s="94">
        <v>103286039.34999999</v>
      </c>
      <c r="E18" s="95">
        <f>VLOOKUP(A18,'Balancete 2014'!A:D,4,0)</f>
        <v>93987063.079999998</v>
      </c>
      <c r="I18" s="95">
        <v>84760131.480000004</v>
      </c>
      <c r="J18" s="99">
        <f>+D18-E18</f>
        <v>9298976.2699999958</v>
      </c>
    </row>
    <row r="19" spans="1:12">
      <c r="A19" s="92" t="s">
        <v>359</v>
      </c>
      <c r="B19" s="93">
        <v>-3</v>
      </c>
      <c r="C19" s="93" t="s">
        <v>360</v>
      </c>
      <c r="D19" s="94">
        <v>103286039.34999999</v>
      </c>
      <c r="E19" s="95">
        <f>VLOOKUP(A19,'Balancete 2014'!A:D,4,0)</f>
        <v>93987063.079999998</v>
      </c>
      <c r="I19" s="95">
        <v>84760131.480000004</v>
      </c>
      <c r="J19" s="99">
        <f t="shared" ref="J19:J82" si="0">+D19-E19</f>
        <v>9298976.2699999958</v>
      </c>
    </row>
    <row r="20" spans="1:12">
      <c r="A20" s="92" t="s">
        <v>369</v>
      </c>
      <c r="B20" s="93">
        <v>-8</v>
      </c>
      <c r="C20" s="93" t="s">
        <v>370</v>
      </c>
      <c r="D20" s="94">
        <v>103286039.34999999</v>
      </c>
      <c r="E20" s="95">
        <f>VLOOKUP(A20,'Balancete 2014'!A:D,4,0)</f>
        <v>93987063.079999998</v>
      </c>
      <c r="I20" s="95" t="e">
        <v>#N/A</v>
      </c>
      <c r="J20" s="99">
        <f t="shared" si="0"/>
        <v>9298976.2699999958</v>
      </c>
    </row>
    <row r="21" spans="1:12">
      <c r="A21" s="92" t="s">
        <v>371</v>
      </c>
      <c r="B21" s="93">
        <v>-9</v>
      </c>
      <c r="C21" s="93" t="s">
        <v>872</v>
      </c>
      <c r="D21" s="94">
        <v>103286039.34999999</v>
      </c>
      <c r="E21" s="95">
        <f>VLOOKUP(A21,'Balancete 2014'!A:D,4,0)</f>
        <v>93987063.079999998</v>
      </c>
      <c r="I21" s="95" t="e">
        <v>#N/A</v>
      </c>
      <c r="J21" s="99">
        <f t="shared" si="0"/>
        <v>9298976.2699999958</v>
      </c>
    </row>
    <row r="22" spans="1:12">
      <c r="A22" s="92" t="s">
        <v>362</v>
      </c>
      <c r="B22" s="93">
        <v>-9</v>
      </c>
      <c r="C22" s="93" t="s">
        <v>363</v>
      </c>
      <c r="D22" s="94">
        <v>1362231400.8299999</v>
      </c>
      <c r="E22" s="95">
        <f>VLOOKUP(A22,'Balancete 2014'!A:D,4,0)</f>
        <v>1354076882.9100001</v>
      </c>
      <c r="I22" s="95">
        <v>907203117.01999998</v>
      </c>
      <c r="J22" s="99">
        <f t="shared" si="0"/>
        <v>8154517.9199998379</v>
      </c>
    </row>
    <row r="23" spans="1:12">
      <c r="A23" s="92" t="s">
        <v>364</v>
      </c>
      <c r="B23" s="93">
        <v>-7</v>
      </c>
      <c r="C23" s="93" t="s">
        <v>365</v>
      </c>
      <c r="D23" s="94">
        <v>1362231400.8299999</v>
      </c>
      <c r="E23" s="95">
        <f>VLOOKUP(A23,'Balancete 2014'!A:D,4,0)</f>
        <v>1354076882.9100001</v>
      </c>
      <c r="I23" s="95">
        <v>907203117.01999998</v>
      </c>
      <c r="J23" s="99">
        <f t="shared" si="0"/>
        <v>8154517.9199998379</v>
      </c>
    </row>
    <row r="24" spans="1:12">
      <c r="A24" s="92" t="s">
        <v>315</v>
      </c>
      <c r="B24" s="93">
        <v>0</v>
      </c>
      <c r="C24" s="93" t="s">
        <v>0</v>
      </c>
      <c r="D24" s="94">
        <v>612939699.64999998</v>
      </c>
      <c r="E24" s="95">
        <f>VLOOKUP(A24,'Balancete 2014'!A:D,4,0)</f>
        <v>293016857.47000003</v>
      </c>
      <c r="I24" s="95">
        <v>285433790.88</v>
      </c>
      <c r="J24" s="99">
        <f t="shared" si="0"/>
        <v>319922842.17999995</v>
      </c>
    </row>
    <row r="25" spans="1:12">
      <c r="A25" s="92" t="s">
        <v>1</v>
      </c>
      <c r="B25" s="93">
        <v>-7</v>
      </c>
      <c r="C25" s="93" t="s">
        <v>2</v>
      </c>
      <c r="D25" s="94">
        <v>612939699.64999998</v>
      </c>
      <c r="E25" s="95">
        <f>VLOOKUP(A25,'Balancete 2014'!A:D,4,0)</f>
        <v>293016857.47000003</v>
      </c>
      <c r="I25" s="95">
        <v>285433790.88</v>
      </c>
      <c r="J25" s="99">
        <f t="shared" si="0"/>
        <v>319922842.17999995</v>
      </c>
    </row>
    <row r="26" spans="1:12">
      <c r="A26" s="92" t="s">
        <v>3</v>
      </c>
      <c r="B26" s="93">
        <v>-5</v>
      </c>
      <c r="C26" s="93" t="s">
        <v>789</v>
      </c>
      <c r="D26" s="94">
        <v>612939699.64999998</v>
      </c>
      <c r="E26" s="95">
        <f>VLOOKUP(A26,'Balancete 2014'!A:D,4,0)</f>
        <v>293016857.47000003</v>
      </c>
      <c r="I26" s="95">
        <v>285433790.88</v>
      </c>
      <c r="J26" s="99">
        <f t="shared" si="0"/>
        <v>319922842.17999995</v>
      </c>
    </row>
    <row r="27" spans="1:12">
      <c r="A27" s="92" t="s">
        <v>374</v>
      </c>
      <c r="B27" s="93">
        <v>-3</v>
      </c>
      <c r="C27" s="93" t="s">
        <v>375</v>
      </c>
      <c r="D27" s="94">
        <v>26092686.260000002</v>
      </c>
      <c r="E27" s="95">
        <f>VLOOKUP(A27,'Balancete 2014'!A:D,4,0)</f>
        <v>313424219.36000001</v>
      </c>
      <c r="I27" s="95" t="e">
        <v>#N/A</v>
      </c>
      <c r="J27" s="99">
        <f t="shared" si="0"/>
        <v>-287331533.10000002</v>
      </c>
    </row>
    <row r="28" spans="1:12">
      <c r="A28" s="92" t="s">
        <v>376</v>
      </c>
      <c r="B28" s="93">
        <v>-6</v>
      </c>
      <c r="C28" s="93" t="s">
        <v>377</v>
      </c>
      <c r="D28" s="94">
        <v>26092686.260000002</v>
      </c>
      <c r="E28" s="95">
        <f>VLOOKUP(A28,'Balancete 2014'!A:D,4,0)</f>
        <v>313424219.36000001</v>
      </c>
      <c r="I28" s="95" t="e">
        <v>#N/A</v>
      </c>
      <c r="J28" s="99">
        <f t="shared" si="0"/>
        <v>-287331533.10000002</v>
      </c>
    </row>
    <row r="29" spans="1:12">
      <c r="A29" s="92" t="s">
        <v>378</v>
      </c>
      <c r="B29" s="93">
        <v>-4</v>
      </c>
      <c r="C29" s="93" t="s">
        <v>873</v>
      </c>
      <c r="D29" s="94">
        <v>26092686.260000002</v>
      </c>
      <c r="E29" s="95">
        <f>VLOOKUP(A29,'Balancete 2014'!A:D,4,0)</f>
        <v>313424219.36000001</v>
      </c>
      <c r="I29" s="95" t="e">
        <v>#N/A</v>
      </c>
      <c r="J29" s="99">
        <f t="shared" si="0"/>
        <v>-287331533.10000002</v>
      </c>
    </row>
    <row r="30" spans="1:12">
      <c r="A30" s="92" t="s">
        <v>314</v>
      </c>
      <c r="B30" s="93">
        <v>-4</v>
      </c>
      <c r="C30" s="93" t="s">
        <v>4</v>
      </c>
      <c r="D30" s="94">
        <v>723199014.91999996</v>
      </c>
      <c r="E30" s="95">
        <f>VLOOKUP(A30,'Balancete 2014'!A:D,4,0)</f>
        <v>747635806.08000004</v>
      </c>
      <c r="I30" s="95">
        <v>621769326.13999999</v>
      </c>
      <c r="J30" s="99">
        <f t="shared" si="0"/>
        <v>-24436791.160000086</v>
      </c>
    </row>
    <row r="31" spans="1:12">
      <c r="A31" s="92" t="s">
        <v>5</v>
      </c>
      <c r="B31" s="93">
        <v>0</v>
      </c>
      <c r="C31" s="93" t="s">
        <v>6</v>
      </c>
      <c r="D31" s="94">
        <v>723199014.91999996</v>
      </c>
      <c r="E31" s="95">
        <f>VLOOKUP(A31,'Balancete 2014'!A:D,4,0)</f>
        <v>747635806.08000004</v>
      </c>
      <c r="I31" s="95">
        <v>588940372.79999995</v>
      </c>
      <c r="J31" s="99">
        <f t="shared" si="0"/>
        <v>-24436791.160000086</v>
      </c>
    </row>
    <row r="32" spans="1:12">
      <c r="A32" s="92" t="s">
        <v>7</v>
      </c>
      <c r="B32" s="93">
        <v>-7</v>
      </c>
      <c r="C32" s="93" t="s">
        <v>874</v>
      </c>
      <c r="D32" s="94">
        <v>723199014.91999996</v>
      </c>
      <c r="E32" s="95">
        <f>VLOOKUP(A32,'Balancete 2014'!A:D,4,0)</f>
        <v>747635806.08000004</v>
      </c>
      <c r="I32" s="95">
        <v>588940372.79999995</v>
      </c>
      <c r="J32" s="99">
        <f t="shared" si="0"/>
        <v>-24436791.160000086</v>
      </c>
    </row>
    <row r="33" spans="1:12">
      <c r="A33" s="92" t="s">
        <v>12</v>
      </c>
      <c r="B33" s="93">
        <v>-5</v>
      </c>
      <c r="C33" s="93" t="s">
        <v>13</v>
      </c>
      <c r="D33" s="94">
        <v>35378480.909999996</v>
      </c>
      <c r="E33" s="95">
        <f>VLOOKUP(A33,'Balancete 2014'!A:D,4,0)</f>
        <v>193368488.88999999</v>
      </c>
      <c r="H33" s="100">
        <f>D33-E33</f>
        <v>-157990007.97999999</v>
      </c>
      <c r="I33" s="95">
        <v>162418801.71000001</v>
      </c>
      <c r="J33" s="99">
        <f t="shared" si="0"/>
        <v>-157990007.97999999</v>
      </c>
    </row>
    <row r="34" spans="1:12">
      <c r="A34" s="92" t="s">
        <v>316</v>
      </c>
      <c r="B34" s="93">
        <v>0</v>
      </c>
      <c r="C34" s="93" t="s">
        <v>14</v>
      </c>
      <c r="D34" s="94">
        <v>31860374.59</v>
      </c>
      <c r="E34" s="95">
        <f>VLOOKUP(A34,'Balancete 2014'!A:D,4,0)</f>
        <v>193288193.13999999</v>
      </c>
      <c r="I34" s="95">
        <v>160864686.08000001</v>
      </c>
      <c r="J34" s="99">
        <f t="shared" si="0"/>
        <v>-161427818.54999998</v>
      </c>
    </row>
    <row r="35" spans="1:12">
      <c r="A35" s="92" t="s">
        <v>15</v>
      </c>
      <c r="B35" s="93">
        <v>-1</v>
      </c>
      <c r="C35" s="93" t="s">
        <v>16</v>
      </c>
      <c r="D35" s="94">
        <v>31860374.59</v>
      </c>
      <c r="E35" s="95">
        <f>VLOOKUP(A35,'Balancete 2014'!A:D,4,0)</f>
        <v>193288193.13999999</v>
      </c>
      <c r="I35" s="95">
        <v>160864686.08000001</v>
      </c>
      <c r="J35" s="99">
        <f t="shared" si="0"/>
        <v>-161427818.54999998</v>
      </c>
    </row>
    <row r="36" spans="1:12">
      <c r="A36" s="92" t="s">
        <v>17</v>
      </c>
      <c r="B36" s="93">
        <v>-3</v>
      </c>
      <c r="C36" s="93" t="s">
        <v>790</v>
      </c>
      <c r="D36" s="94">
        <v>31860374.59</v>
      </c>
      <c r="E36" s="95">
        <f>VLOOKUP(A36,'Balancete 2014'!A:D,4,0)</f>
        <v>193288193.13999999</v>
      </c>
      <c r="I36" s="95">
        <v>160864686.08000001</v>
      </c>
      <c r="J36" s="99">
        <f t="shared" si="0"/>
        <v>-161427818.54999998</v>
      </c>
    </row>
    <row r="37" spans="1:12">
      <c r="A37" s="92" t="s">
        <v>18</v>
      </c>
      <c r="B37" s="93">
        <v>-1</v>
      </c>
      <c r="C37" s="93" t="s">
        <v>791</v>
      </c>
      <c r="D37" s="94">
        <v>31776860.609999999</v>
      </c>
      <c r="E37" s="95">
        <f>VLOOKUP(A37,'Balancete 2014'!A:D,4,0)</f>
        <v>59850844.119999997</v>
      </c>
      <c r="I37" s="95">
        <v>32596312.260000002</v>
      </c>
      <c r="J37" s="99">
        <f t="shared" si="0"/>
        <v>-28073983.509999998</v>
      </c>
    </row>
    <row r="38" spans="1:12">
      <c r="A38" s="92" t="s">
        <v>19</v>
      </c>
      <c r="B38" s="93">
        <v>0</v>
      </c>
      <c r="C38" s="93" t="s">
        <v>792</v>
      </c>
      <c r="D38" s="94">
        <v>83513.98</v>
      </c>
      <c r="E38" s="95">
        <f>VLOOKUP(A38,'Balancete 2014'!A:D,4,0)</f>
        <v>133437349.02</v>
      </c>
      <c r="I38" s="95">
        <v>128268373.81999999</v>
      </c>
      <c r="J38" s="99">
        <f t="shared" si="0"/>
        <v>-133353835.03999999</v>
      </c>
    </row>
    <row r="39" spans="1:12">
      <c r="A39" s="92" t="s">
        <v>317</v>
      </c>
      <c r="B39" s="93">
        <v>0</v>
      </c>
      <c r="C39" s="93" t="s">
        <v>20</v>
      </c>
      <c r="D39" s="94">
        <v>3518106.32</v>
      </c>
      <c r="E39" s="95">
        <f>VLOOKUP(A39,'Balancete 2014'!A:D,4,0)</f>
        <v>80295.75</v>
      </c>
      <c r="I39" s="95">
        <v>1554115.63</v>
      </c>
      <c r="J39" s="99">
        <f t="shared" si="0"/>
        <v>3437810.57</v>
      </c>
      <c r="K39" s="100">
        <f>+D39-E39</f>
        <v>3437810.57</v>
      </c>
      <c r="L39" s="95">
        <f>+K39/1000</f>
        <v>3437.8105699999996</v>
      </c>
    </row>
    <row r="40" spans="1:12">
      <c r="A40" s="92" t="s">
        <v>21</v>
      </c>
      <c r="B40" s="93">
        <v>0</v>
      </c>
      <c r="C40" s="93" t="s">
        <v>22</v>
      </c>
      <c r="D40" s="94">
        <v>55410.84</v>
      </c>
      <c r="E40" s="95">
        <f>VLOOKUP(A40,'Balancete 2014'!A:D,4,0)</f>
        <v>38130.57</v>
      </c>
      <c r="I40" s="95">
        <v>28358.59</v>
      </c>
      <c r="J40" s="99">
        <f t="shared" si="0"/>
        <v>17280.269999999997</v>
      </c>
    </row>
    <row r="41" spans="1:12">
      <c r="A41" s="92" t="s">
        <v>23</v>
      </c>
      <c r="B41" s="93">
        <v>-4</v>
      </c>
      <c r="C41" s="93" t="s">
        <v>962</v>
      </c>
      <c r="D41" s="94">
        <v>55410.84</v>
      </c>
      <c r="E41" s="95">
        <f>VLOOKUP(A41,'Balancete 2014'!A:D,4,0)</f>
        <v>38130.57</v>
      </c>
      <c r="I41" s="95">
        <v>28358.59</v>
      </c>
      <c r="J41" s="99">
        <f t="shared" si="0"/>
        <v>17280.269999999997</v>
      </c>
    </row>
    <row r="42" spans="1:12">
      <c r="A42" s="92" t="s">
        <v>24</v>
      </c>
      <c r="B42" s="93">
        <v>-2</v>
      </c>
      <c r="C42" s="93" t="s">
        <v>793</v>
      </c>
      <c r="D42" s="94">
        <v>40743.26</v>
      </c>
      <c r="E42" s="95">
        <f>VLOOKUP(A42,'Balancete 2014'!A:D,4,0)</f>
        <v>28037.18</v>
      </c>
      <c r="I42" s="95">
        <v>20851.900000000001</v>
      </c>
      <c r="J42" s="99">
        <f t="shared" si="0"/>
        <v>12706.080000000002</v>
      </c>
    </row>
    <row r="43" spans="1:12">
      <c r="A43" s="92" t="s">
        <v>25</v>
      </c>
      <c r="B43" s="93">
        <v>0</v>
      </c>
      <c r="C43" s="93" t="s">
        <v>794</v>
      </c>
      <c r="D43" s="94">
        <v>14667.58</v>
      </c>
      <c r="E43" s="95">
        <f>VLOOKUP(A43,'Balancete 2014'!A:D,4,0)</f>
        <v>10093.39</v>
      </c>
      <c r="I43" s="95">
        <v>7506.69</v>
      </c>
      <c r="J43" s="99">
        <f t="shared" si="0"/>
        <v>4574.1900000000005</v>
      </c>
    </row>
    <row r="44" spans="1:12">
      <c r="A44" s="92" t="s">
        <v>26</v>
      </c>
      <c r="B44" s="93">
        <v>-8</v>
      </c>
      <c r="C44" s="93" t="s">
        <v>27</v>
      </c>
      <c r="D44" s="94">
        <v>53544.480000000003</v>
      </c>
      <c r="E44" s="95" t="e">
        <f>VLOOKUP(A44,'Balancete 2014'!A:D,4,0)</f>
        <v>#N/A</v>
      </c>
      <c r="I44" s="95">
        <v>1454836.59</v>
      </c>
      <c r="J44" s="99" t="e">
        <f t="shared" si="0"/>
        <v>#N/A</v>
      </c>
    </row>
    <row r="45" spans="1:12">
      <c r="A45" s="92" t="s">
        <v>670</v>
      </c>
      <c r="B45" s="93">
        <v>-5</v>
      </c>
      <c r="C45" s="93" t="s">
        <v>735</v>
      </c>
      <c r="D45" s="94">
        <v>53544.480000000003</v>
      </c>
      <c r="E45" s="95" t="e">
        <f>VLOOKUP(A45,'Balancete 2014'!A:D,4,0)</f>
        <v>#N/A</v>
      </c>
      <c r="I45" s="95">
        <v>1454836.59</v>
      </c>
      <c r="J45" s="99" t="e">
        <f t="shared" si="0"/>
        <v>#N/A</v>
      </c>
    </row>
    <row r="46" spans="1:12">
      <c r="A46" s="92" t="s">
        <v>671</v>
      </c>
      <c r="B46" s="93">
        <v>-3</v>
      </c>
      <c r="C46" s="93" t="s">
        <v>875</v>
      </c>
      <c r="D46" s="94">
        <v>53544.480000000003</v>
      </c>
      <c r="E46" s="95" t="e">
        <f>VLOOKUP(A46,'Balancete 2014'!A:D,4,0)</f>
        <v>#N/A</v>
      </c>
      <c r="I46" s="95">
        <v>1454836.59</v>
      </c>
      <c r="J46" s="99" t="e">
        <f t="shared" si="0"/>
        <v>#N/A</v>
      </c>
    </row>
    <row r="47" spans="1:12">
      <c r="A47" s="92" t="s">
        <v>876</v>
      </c>
      <c r="B47" s="93">
        <v>-2</v>
      </c>
      <c r="C47" s="93" t="s">
        <v>877</v>
      </c>
      <c r="D47" s="94">
        <v>3401410.97</v>
      </c>
      <c r="E47" s="95" t="e">
        <f>VLOOKUP(A47,'Balancete 2014'!A:D,4,0)</f>
        <v>#N/A</v>
      </c>
      <c r="I47" s="95" t="e">
        <v>#N/A</v>
      </c>
      <c r="J47" s="99" t="e">
        <f t="shared" si="0"/>
        <v>#N/A</v>
      </c>
    </row>
    <row r="48" spans="1:12">
      <c r="A48" s="92" t="s">
        <v>878</v>
      </c>
      <c r="B48" s="93">
        <v>-8</v>
      </c>
      <c r="C48" s="93" t="s">
        <v>879</v>
      </c>
      <c r="D48" s="94">
        <v>3401410.97</v>
      </c>
      <c r="E48" s="95" t="e">
        <f>VLOOKUP(A48,'Balancete 2014'!A:D,4,0)</f>
        <v>#N/A</v>
      </c>
      <c r="I48" s="95" t="e">
        <v>#N/A</v>
      </c>
      <c r="J48" s="99" t="e">
        <f t="shared" si="0"/>
        <v>#N/A</v>
      </c>
    </row>
    <row r="49" spans="1:10">
      <c r="A49" s="92" t="s">
        <v>880</v>
      </c>
      <c r="B49" s="93">
        <v>-2</v>
      </c>
      <c r="C49" s="93" t="s">
        <v>881</v>
      </c>
      <c r="D49" s="94">
        <v>3401410.97</v>
      </c>
      <c r="E49" s="95" t="e">
        <f>VLOOKUP(A49,'Balancete 2014'!A:D,4,0)</f>
        <v>#N/A</v>
      </c>
      <c r="I49" s="95" t="e">
        <v>#N/A</v>
      </c>
      <c r="J49" s="99" t="e">
        <f t="shared" si="0"/>
        <v>#N/A</v>
      </c>
    </row>
    <row r="50" spans="1:10">
      <c r="A50" s="92" t="s">
        <v>299</v>
      </c>
      <c r="B50" s="93">
        <v>-2</v>
      </c>
      <c r="C50" s="93" t="s">
        <v>300</v>
      </c>
      <c r="D50" s="94">
        <v>7740.03</v>
      </c>
      <c r="E50" s="95">
        <f>VLOOKUP(A50,'Balancete 2014'!A:D,4,0)</f>
        <v>42165.18</v>
      </c>
      <c r="I50" s="95">
        <v>70920.45</v>
      </c>
      <c r="J50" s="99">
        <f t="shared" si="0"/>
        <v>-34425.15</v>
      </c>
    </row>
    <row r="51" spans="1:10">
      <c r="A51" s="92" t="s">
        <v>301</v>
      </c>
      <c r="B51" s="93">
        <v>-7</v>
      </c>
      <c r="C51" s="93" t="s">
        <v>300</v>
      </c>
      <c r="D51" s="94">
        <v>7740.03</v>
      </c>
      <c r="E51" s="95">
        <f>VLOOKUP(A51,'Balancete 2014'!A:D,4,0)</f>
        <v>42165.18</v>
      </c>
      <c r="I51" s="95">
        <v>70920.45</v>
      </c>
      <c r="J51" s="99">
        <f t="shared" si="0"/>
        <v>-34425.15</v>
      </c>
    </row>
    <row r="52" spans="1:10">
      <c r="A52" s="92" t="s">
        <v>302</v>
      </c>
      <c r="B52" s="93">
        <v>-4</v>
      </c>
      <c r="C52" s="93" t="s">
        <v>882</v>
      </c>
      <c r="D52" s="94">
        <v>7740.03</v>
      </c>
      <c r="E52" s="95">
        <f>VLOOKUP(A52,'Balancete 2014'!A:D,4,0)</f>
        <v>42165.18</v>
      </c>
      <c r="I52" s="95">
        <v>70920.45</v>
      </c>
      <c r="J52" s="99">
        <f t="shared" si="0"/>
        <v>-34425.15</v>
      </c>
    </row>
    <row r="53" spans="1:10">
      <c r="A53" s="92">
        <v>2</v>
      </c>
      <c r="B53" s="93">
        <v>-3</v>
      </c>
      <c r="C53" s="93" t="s">
        <v>245</v>
      </c>
      <c r="D53" s="94">
        <v>2138207148.71</v>
      </c>
      <c r="E53" s="95">
        <f>VLOOKUP(A53,'Balancete 2014'!A:D,4,0)</f>
        <v>4542095578.6999998</v>
      </c>
      <c r="I53" s="95">
        <v>3536067198.8800001</v>
      </c>
      <c r="J53" s="99">
        <f t="shared" si="0"/>
        <v>-2403888429.9899998</v>
      </c>
    </row>
    <row r="54" spans="1:10">
      <c r="A54" s="92" t="s">
        <v>318</v>
      </c>
      <c r="B54" s="93">
        <v>0</v>
      </c>
      <c r="C54" s="93" t="s">
        <v>28</v>
      </c>
      <c r="D54" s="94">
        <v>2138207148.71</v>
      </c>
      <c r="E54" s="95">
        <f>VLOOKUP(A54,'Balancete 2014'!A:D,4,0)</f>
        <v>4542095503.6999998</v>
      </c>
      <c r="I54" s="95">
        <v>3536066823.8800001</v>
      </c>
      <c r="J54" s="99">
        <f t="shared" si="0"/>
        <v>-2403888354.9899998</v>
      </c>
    </row>
    <row r="55" spans="1:10">
      <c r="A55" s="92" t="s">
        <v>29</v>
      </c>
      <c r="B55" s="93">
        <v>-7</v>
      </c>
      <c r="C55" s="93" t="s">
        <v>30</v>
      </c>
      <c r="D55" s="94">
        <v>2138207148.71</v>
      </c>
      <c r="E55" s="95">
        <f>VLOOKUP(A55,'Balancete 2014'!A:D,4,0)</f>
        <v>4542095503.6999998</v>
      </c>
      <c r="I55" s="95">
        <v>3536066823.8800001</v>
      </c>
      <c r="J55" s="99">
        <f t="shared" si="0"/>
        <v>-2403888354.9899998</v>
      </c>
    </row>
    <row r="56" spans="1:10">
      <c r="A56" s="92" t="s">
        <v>31</v>
      </c>
      <c r="B56" s="93">
        <v>0</v>
      </c>
      <c r="C56" s="93" t="s">
        <v>32</v>
      </c>
      <c r="D56" s="94">
        <v>2138207148.71</v>
      </c>
      <c r="E56" s="95">
        <f>VLOOKUP(A56,'Balancete 2014'!A:D,4,0)</f>
        <v>4542095503.6999998</v>
      </c>
      <c r="I56" s="95">
        <v>3536066823.8800001</v>
      </c>
      <c r="J56" s="99">
        <f t="shared" si="0"/>
        <v>-2403888354.9899998</v>
      </c>
    </row>
    <row r="57" spans="1:10">
      <c r="A57" s="92" t="s">
        <v>265</v>
      </c>
      <c r="B57" s="93">
        <v>-2</v>
      </c>
      <c r="C57" s="93" t="s">
        <v>396</v>
      </c>
      <c r="D57" s="94">
        <v>1528663343.77</v>
      </c>
      <c r="E57" s="95">
        <f>VLOOKUP(A57,'Balancete 2014'!A:D,4,0)</f>
        <v>1469201224.8</v>
      </c>
      <c r="I57" s="95">
        <v>828499930</v>
      </c>
      <c r="J57" s="99">
        <f t="shared" si="0"/>
        <v>59462118.970000029</v>
      </c>
    </row>
    <row r="58" spans="1:10">
      <c r="A58" s="92" t="s">
        <v>266</v>
      </c>
      <c r="B58" s="93">
        <v>0</v>
      </c>
      <c r="C58" s="93" t="s">
        <v>587</v>
      </c>
      <c r="D58" s="94">
        <v>1529615982.96</v>
      </c>
      <c r="E58" s="95">
        <f>VLOOKUP(A58,'Balancete 2014'!A:D,4,0)</f>
        <v>1470153863.99</v>
      </c>
      <c r="I58" s="95">
        <v>828499930</v>
      </c>
      <c r="J58" s="99">
        <f t="shared" si="0"/>
        <v>59462118.970000029</v>
      </c>
    </row>
    <row r="59" spans="1:10">
      <c r="A59" s="92" t="s">
        <v>648</v>
      </c>
      <c r="B59" s="93">
        <v>-9</v>
      </c>
      <c r="C59" s="93" t="s">
        <v>649</v>
      </c>
      <c r="D59" s="94">
        <v>-952639.19</v>
      </c>
      <c r="E59" s="95">
        <f>VLOOKUP(A59,'Balancete 2014'!A:D,4,0)</f>
        <v>-952639.19</v>
      </c>
      <c r="I59" s="95" t="e">
        <v>#N/A</v>
      </c>
      <c r="J59" s="99">
        <f t="shared" si="0"/>
        <v>0</v>
      </c>
    </row>
    <row r="60" spans="1:10">
      <c r="A60" s="92" t="s">
        <v>267</v>
      </c>
      <c r="B60" s="93">
        <v>-9</v>
      </c>
      <c r="C60" s="93" t="s">
        <v>397</v>
      </c>
      <c r="D60" s="94">
        <v>176358000</v>
      </c>
      <c r="E60" s="95">
        <f>VLOOKUP(A60,'Balancete 2014'!A:D,4,0)</f>
        <v>176358000</v>
      </c>
      <c r="I60" s="95">
        <v>176358000</v>
      </c>
      <c r="J60" s="99">
        <f t="shared" si="0"/>
        <v>0</v>
      </c>
    </row>
    <row r="61" spans="1:10">
      <c r="A61" s="92" t="s">
        <v>268</v>
      </c>
      <c r="B61" s="93">
        <v>-7</v>
      </c>
      <c r="C61" s="93" t="s">
        <v>398</v>
      </c>
      <c r="D61" s="94">
        <v>176358000</v>
      </c>
      <c r="E61" s="95">
        <f>VLOOKUP(A61,'Balancete 2014'!A:D,4,0)</f>
        <v>176358000</v>
      </c>
      <c r="I61" s="95">
        <v>176358000</v>
      </c>
      <c r="J61" s="99">
        <f t="shared" si="0"/>
        <v>0</v>
      </c>
    </row>
    <row r="62" spans="1:10">
      <c r="A62" s="92" t="s">
        <v>269</v>
      </c>
      <c r="B62" s="93">
        <v>-1</v>
      </c>
      <c r="C62" s="93" t="s">
        <v>399</v>
      </c>
      <c r="D62" s="94">
        <v>32965137.940000001</v>
      </c>
      <c r="E62" s="95">
        <f>VLOOKUP(A62,'Balancete 2014'!A:D,4,0)</f>
        <v>35837622.100000001</v>
      </c>
      <c r="I62" s="95">
        <v>38927396.259999998</v>
      </c>
      <c r="J62" s="99">
        <f t="shared" si="0"/>
        <v>-2872484.16</v>
      </c>
    </row>
    <row r="63" spans="1:10">
      <c r="A63" s="92" t="s">
        <v>270</v>
      </c>
      <c r="B63" s="93">
        <v>0</v>
      </c>
      <c r="C63" s="93" t="s">
        <v>400</v>
      </c>
      <c r="D63" s="94">
        <v>162276000</v>
      </c>
      <c r="E63" s="95">
        <f>VLOOKUP(A63,'Balancete 2014'!A:D,4,0)</f>
        <v>162276000</v>
      </c>
      <c r="I63" s="95">
        <v>162276000</v>
      </c>
      <c r="J63" s="99">
        <f t="shared" si="0"/>
        <v>0</v>
      </c>
    </row>
    <row r="64" spans="1:10">
      <c r="A64" s="92" t="s">
        <v>271</v>
      </c>
      <c r="B64" s="93">
        <v>-8</v>
      </c>
      <c r="C64" s="93" t="s">
        <v>401</v>
      </c>
      <c r="D64" s="94">
        <v>-129310862.06</v>
      </c>
      <c r="E64" s="95">
        <f>VLOOKUP(A64,'Balancete 2014'!A:D,4,0)</f>
        <v>-126438377.90000001</v>
      </c>
      <c r="I64" s="95">
        <v>-123348603.73999999</v>
      </c>
      <c r="J64" s="99">
        <f t="shared" si="0"/>
        <v>-2872484.1599999964</v>
      </c>
    </row>
    <row r="65" spans="1:10">
      <c r="A65" s="92" t="s">
        <v>272</v>
      </c>
      <c r="B65" s="93">
        <v>-8</v>
      </c>
      <c r="C65" s="93" t="s">
        <v>273</v>
      </c>
      <c r="D65" s="94">
        <v>132998508.81999999</v>
      </c>
      <c r="E65" s="95">
        <f>VLOOKUP(A65,'Balancete 2014'!A:D,4,0)</f>
        <v>2638564418.52</v>
      </c>
      <c r="H65" s="101"/>
      <c r="I65" s="95">
        <v>2251138247.6199999</v>
      </c>
      <c r="J65" s="99">
        <f t="shared" si="0"/>
        <v>-2505565909.6999998</v>
      </c>
    </row>
    <row r="66" spans="1:10">
      <c r="A66" s="92" t="s">
        <v>275</v>
      </c>
      <c r="B66" s="93">
        <v>-4</v>
      </c>
      <c r="C66" s="93" t="s">
        <v>402</v>
      </c>
      <c r="D66" s="94">
        <v>18541523.02</v>
      </c>
      <c r="E66" s="95">
        <f>VLOOKUP(A66,'Balancete 2014'!A:D,4,0)</f>
        <v>14930652.029999999</v>
      </c>
      <c r="H66" s="94"/>
      <c r="I66" s="95">
        <v>13318390.84</v>
      </c>
      <c r="J66" s="99">
        <f t="shared" si="0"/>
        <v>3610870.99</v>
      </c>
    </row>
    <row r="67" spans="1:10">
      <c r="A67" s="92" t="s">
        <v>276</v>
      </c>
      <c r="B67" s="93">
        <v>-2</v>
      </c>
      <c r="C67" s="93" t="s">
        <v>403</v>
      </c>
      <c r="D67" s="94">
        <v>6955910.9500000002</v>
      </c>
      <c r="E67" s="95">
        <f>VLOOKUP(A67,'Balancete 2014'!A:D,4,0)</f>
        <v>6880514.5099999998</v>
      </c>
      <c r="H67" s="101"/>
      <c r="I67" s="95">
        <v>6832155.2699999996</v>
      </c>
      <c r="J67" s="99">
        <f t="shared" si="0"/>
        <v>75396.44000000041</v>
      </c>
    </row>
    <row r="68" spans="1:10">
      <c r="A68" s="92" t="s">
        <v>404</v>
      </c>
      <c r="B68" s="93">
        <v>0</v>
      </c>
      <c r="C68" s="93" t="s">
        <v>405</v>
      </c>
      <c r="D68" s="94">
        <v>38292277.310000002</v>
      </c>
      <c r="E68" s="95">
        <f>VLOOKUP(A68,'Balancete 2014'!A:D,4,0)</f>
        <v>37063734.409999996</v>
      </c>
      <c r="I68" s="95" t="e">
        <v>#N/A</v>
      </c>
      <c r="J68" s="99">
        <f t="shared" si="0"/>
        <v>1228542.900000006</v>
      </c>
    </row>
    <row r="69" spans="1:10">
      <c r="A69" s="92" t="s">
        <v>277</v>
      </c>
      <c r="B69" s="93">
        <v>0</v>
      </c>
      <c r="C69" s="93" t="s">
        <v>406</v>
      </c>
      <c r="D69" s="94">
        <v>1840749.35</v>
      </c>
      <c r="E69" s="95">
        <f>VLOOKUP(A69,'Balancete 2014'!A:D,4,0)</f>
        <v>1840770.2</v>
      </c>
      <c r="I69" s="95">
        <v>1896916.47</v>
      </c>
      <c r="J69" s="99">
        <f t="shared" si="0"/>
        <v>-20.849999999860302</v>
      </c>
    </row>
    <row r="70" spans="1:10">
      <c r="A70" s="92" t="s">
        <v>278</v>
      </c>
      <c r="B70" s="93">
        <v>-9</v>
      </c>
      <c r="C70" s="93" t="s">
        <v>407</v>
      </c>
      <c r="D70" s="94">
        <v>2.5</v>
      </c>
      <c r="E70" s="95">
        <f>VLOOKUP(A70,'Balancete 2014'!A:D,4,0)</f>
        <v>2.5</v>
      </c>
      <c r="I70" s="95">
        <v>2.5</v>
      </c>
      <c r="J70" s="99">
        <f t="shared" si="0"/>
        <v>0</v>
      </c>
    </row>
    <row r="71" spans="1:10">
      <c r="A71" s="92" t="s">
        <v>279</v>
      </c>
      <c r="B71" s="93">
        <v>-7</v>
      </c>
      <c r="C71" s="93" t="s">
        <v>408</v>
      </c>
      <c r="D71" s="94">
        <v>32427856.469999999</v>
      </c>
      <c r="E71" s="95">
        <f>VLOOKUP(A71,'Balancete 2014'!A:D,4,0)</f>
        <v>32708898.859999999</v>
      </c>
      <c r="I71" s="95">
        <v>38962644.07</v>
      </c>
      <c r="J71" s="99">
        <f t="shared" si="0"/>
        <v>-281042.3900000006</v>
      </c>
    </row>
    <row r="72" spans="1:10">
      <c r="A72" s="92" t="s">
        <v>281</v>
      </c>
      <c r="B72" s="93">
        <v>-1</v>
      </c>
      <c r="C72" s="93" t="s">
        <v>410</v>
      </c>
      <c r="D72" s="94">
        <v>30392935.879999999</v>
      </c>
      <c r="E72" s="95">
        <f>VLOOKUP(A72,'Balancete 2014'!A:D,4,0)</f>
        <v>61471779.280000001</v>
      </c>
      <c r="I72" s="95">
        <v>64118119.740000002</v>
      </c>
      <c r="J72" s="99">
        <f t="shared" si="0"/>
        <v>-31078843.400000002</v>
      </c>
    </row>
    <row r="73" spans="1:10">
      <c r="A73" s="92" t="s">
        <v>411</v>
      </c>
      <c r="B73" s="93">
        <v>0</v>
      </c>
      <c r="C73" s="93" t="s">
        <v>617</v>
      </c>
      <c r="D73" s="94">
        <v>1010953.34</v>
      </c>
      <c r="E73" s="95">
        <f>VLOOKUP(A73,'Balancete 2014'!A:D,4,0)</f>
        <v>1010953.34</v>
      </c>
      <c r="I73" s="95" t="e">
        <v>#N/A</v>
      </c>
      <c r="J73" s="99">
        <f t="shared" si="0"/>
        <v>0</v>
      </c>
    </row>
    <row r="74" spans="1:10">
      <c r="A74" s="92" t="s">
        <v>685</v>
      </c>
      <c r="B74" s="93">
        <v>0</v>
      </c>
      <c r="C74" s="93" t="s">
        <v>883</v>
      </c>
      <c r="D74" s="94">
        <v>3536300</v>
      </c>
      <c r="E74" s="95" t="e">
        <f>VLOOKUP(A74,'Balancete 2014'!A:D,4,0)</f>
        <v>#N/A</v>
      </c>
      <c r="I74" s="95" t="e">
        <v>#N/A</v>
      </c>
      <c r="J74" s="99" t="e">
        <f t="shared" si="0"/>
        <v>#N/A</v>
      </c>
    </row>
    <row r="75" spans="1:10">
      <c r="A75" s="92" t="s">
        <v>282</v>
      </c>
      <c r="B75" s="93">
        <v>-4</v>
      </c>
      <c r="C75" s="93" t="s">
        <v>413</v>
      </c>
      <c r="D75" s="94">
        <v>79281286</v>
      </c>
      <c r="E75" s="95">
        <f>VLOOKUP(A75,'Balancete 2014'!A:D,4,0)</f>
        <v>79314858.280000001</v>
      </c>
      <c r="I75" s="95">
        <v>79281286</v>
      </c>
      <c r="J75" s="99">
        <f t="shared" si="0"/>
        <v>-33572.280000001192</v>
      </c>
    </row>
    <row r="76" spans="1:10">
      <c r="A76" s="92" t="s">
        <v>283</v>
      </c>
      <c r="B76" s="93">
        <v>-2</v>
      </c>
      <c r="C76" s="93" t="s">
        <v>414</v>
      </c>
      <c r="D76" s="94">
        <v>79281286</v>
      </c>
      <c r="E76" s="95">
        <f>VLOOKUP(A76,'Balancete 2014'!A:D,4,0)</f>
        <v>79281286</v>
      </c>
      <c r="I76" s="95">
        <v>79281286</v>
      </c>
      <c r="J76" s="99">
        <f t="shared" si="0"/>
        <v>0</v>
      </c>
    </row>
    <row r="77" spans="1:10">
      <c r="A77" s="92" t="s">
        <v>284</v>
      </c>
      <c r="B77" s="93">
        <v>-7</v>
      </c>
      <c r="C77" s="93" t="s">
        <v>884</v>
      </c>
      <c r="D77" s="94">
        <v>123776796</v>
      </c>
      <c r="E77" s="95">
        <f>VLOOKUP(A77,'Balancete 2014'!A:D,4,0)</f>
        <v>142819380</v>
      </c>
      <c r="I77" s="95">
        <v>161861964</v>
      </c>
      <c r="J77" s="99">
        <f t="shared" si="0"/>
        <v>-19042584</v>
      </c>
    </row>
    <row r="78" spans="1:10">
      <c r="A78" s="92" t="s">
        <v>285</v>
      </c>
      <c r="B78" s="93">
        <v>-5</v>
      </c>
      <c r="C78" s="93" t="s">
        <v>416</v>
      </c>
      <c r="D78" s="94">
        <v>190425840</v>
      </c>
      <c r="E78" s="95">
        <f>VLOOKUP(A78,'Balancete 2014'!A:D,4,0)</f>
        <v>190425840</v>
      </c>
      <c r="I78" s="95">
        <v>190425840</v>
      </c>
      <c r="J78" s="99">
        <f t="shared" si="0"/>
        <v>0</v>
      </c>
    </row>
    <row r="79" spans="1:10">
      <c r="A79" s="92" t="s">
        <v>286</v>
      </c>
      <c r="B79" s="93">
        <v>-3</v>
      </c>
      <c r="C79" s="93" t="s">
        <v>417</v>
      </c>
      <c r="D79" s="94">
        <v>-66649044</v>
      </c>
      <c r="E79" s="95">
        <f>VLOOKUP(A79,'Balancete 2014'!A:D,4,0)</f>
        <v>-47606460</v>
      </c>
      <c r="I79" s="95">
        <v>-28563876</v>
      </c>
      <c r="J79" s="99">
        <f t="shared" si="0"/>
        <v>-19042584</v>
      </c>
    </row>
    <row r="80" spans="1:10">
      <c r="A80" s="92" t="s">
        <v>743</v>
      </c>
      <c r="B80" s="93">
        <v>0</v>
      </c>
      <c r="C80" s="93" t="s">
        <v>885</v>
      </c>
      <c r="D80" s="94">
        <v>64164076.18</v>
      </c>
      <c r="E80" s="95" t="e">
        <f>VLOOKUP(A80,'Balancete 2014'!A:D,4,0)</f>
        <v>#N/A</v>
      </c>
      <c r="I80" s="95" t="e">
        <v>#N/A</v>
      </c>
      <c r="J80" s="99" t="e">
        <f t="shared" si="0"/>
        <v>#N/A</v>
      </c>
    </row>
    <row r="81" spans="1:10">
      <c r="A81" s="92" t="s">
        <v>745</v>
      </c>
      <c r="B81" s="93">
        <v>-8</v>
      </c>
      <c r="C81" s="93" t="s">
        <v>688</v>
      </c>
      <c r="D81" s="94">
        <v>66011000</v>
      </c>
      <c r="E81" s="95" t="e">
        <f>VLOOKUP(A81,'Balancete 2014'!A:D,4,0)</f>
        <v>#N/A</v>
      </c>
      <c r="I81" s="95" t="e">
        <v>#N/A</v>
      </c>
      <c r="J81" s="99" t="e">
        <f t="shared" si="0"/>
        <v>#N/A</v>
      </c>
    </row>
    <row r="82" spans="1:10">
      <c r="A82" s="92" t="s">
        <v>747</v>
      </c>
      <c r="B82" s="93">
        <v>-6</v>
      </c>
      <c r="C82" s="93" t="s">
        <v>740</v>
      </c>
      <c r="D82" s="94">
        <v>-1846923.82</v>
      </c>
      <c r="E82" s="95" t="e">
        <f>VLOOKUP(A82,'Balancete 2014'!A:D,4,0)</f>
        <v>#N/A</v>
      </c>
      <c r="I82" s="95" t="e">
        <v>#N/A</v>
      </c>
      <c r="J82" s="99" t="e">
        <f t="shared" si="0"/>
        <v>#N/A</v>
      </c>
    </row>
    <row r="83" spans="1:10">
      <c r="A83" s="92" t="s">
        <v>319</v>
      </c>
      <c r="B83" s="93">
        <v>-8</v>
      </c>
      <c r="C83" s="93" t="s">
        <v>33</v>
      </c>
      <c r="D83" s="94">
        <v>0</v>
      </c>
      <c r="E83" s="95">
        <f>VLOOKUP(A83,'Balancete 2014'!A:D,4,0)</f>
        <v>75</v>
      </c>
      <c r="I83" s="95">
        <v>375</v>
      </c>
      <c r="J83" s="99">
        <f t="shared" ref="J83:J146" si="1">+D83-E83</f>
        <v>-75</v>
      </c>
    </row>
    <row r="84" spans="1:10">
      <c r="A84" s="92" t="s">
        <v>34</v>
      </c>
      <c r="B84" s="93">
        <v>0</v>
      </c>
      <c r="C84" s="93" t="s">
        <v>35</v>
      </c>
      <c r="D84" s="94">
        <v>0</v>
      </c>
      <c r="E84" s="95">
        <f>VLOOKUP(A84,'Balancete 2014'!A:D,4,0)</f>
        <v>75</v>
      </c>
      <c r="I84" s="95">
        <v>-1125</v>
      </c>
      <c r="J84" s="99">
        <f t="shared" si="1"/>
        <v>-75</v>
      </c>
    </row>
    <row r="85" spans="1:10">
      <c r="A85" s="92" t="s">
        <v>418</v>
      </c>
      <c r="B85" s="93">
        <v>-8</v>
      </c>
      <c r="C85" s="93" t="s">
        <v>419</v>
      </c>
      <c r="D85" s="94">
        <v>1500</v>
      </c>
      <c r="E85" s="95">
        <f>VLOOKUP(A85,'Balancete 2014'!A:D,4,0)</f>
        <v>1500</v>
      </c>
      <c r="I85" s="95" t="e">
        <v>#N/A</v>
      </c>
      <c r="J85" s="99">
        <f t="shared" si="1"/>
        <v>0</v>
      </c>
    </row>
    <row r="86" spans="1:10">
      <c r="A86" s="92" t="s">
        <v>420</v>
      </c>
      <c r="B86" s="93">
        <v>0</v>
      </c>
      <c r="C86" s="93" t="s">
        <v>421</v>
      </c>
      <c r="D86" s="94">
        <v>1500</v>
      </c>
      <c r="E86" s="95">
        <f>VLOOKUP(A86,'Balancete 2014'!A:D,4,0)</f>
        <v>1500</v>
      </c>
      <c r="I86" s="95" t="e">
        <v>#N/A</v>
      </c>
      <c r="J86" s="99">
        <f t="shared" si="1"/>
        <v>0</v>
      </c>
    </row>
    <row r="87" spans="1:10">
      <c r="A87" s="92" t="s">
        <v>422</v>
      </c>
      <c r="B87" s="93">
        <v>-9</v>
      </c>
      <c r="C87" s="93" t="s">
        <v>886</v>
      </c>
      <c r="D87" s="94">
        <v>1500</v>
      </c>
      <c r="E87" s="95">
        <f>VLOOKUP(A87,'Balancete 2014'!A:D,4,0)</f>
        <v>1500</v>
      </c>
      <c r="I87" s="95" t="e">
        <v>#N/A</v>
      </c>
      <c r="J87" s="99">
        <f t="shared" si="1"/>
        <v>0</v>
      </c>
    </row>
    <row r="88" spans="1:10">
      <c r="A88" s="92" t="s">
        <v>36</v>
      </c>
      <c r="B88" s="93">
        <v>-4</v>
      </c>
      <c r="C88" s="93" t="s">
        <v>37</v>
      </c>
      <c r="D88" s="94">
        <v>-1500</v>
      </c>
      <c r="E88" s="95">
        <f>VLOOKUP(A88,'Balancete 2014'!A:D,4,0)</f>
        <v>-1425</v>
      </c>
      <c r="I88" s="95">
        <v>-1125</v>
      </c>
      <c r="J88" s="99">
        <f t="shared" si="1"/>
        <v>-75</v>
      </c>
    </row>
    <row r="89" spans="1:10">
      <c r="A89" s="92" t="s">
        <v>38</v>
      </c>
      <c r="B89" s="93">
        <v>0</v>
      </c>
      <c r="C89" s="93" t="s">
        <v>423</v>
      </c>
      <c r="D89" s="94">
        <v>-1500</v>
      </c>
      <c r="E89" s="95">
        <f>VLOOKUP(A89,'Balancete 2014'!A:D,4,0)</f>
        <v>-1425</v>
      </c>
      <c r="I89" s="95">
        <v>-1125</v>
      </c>
      <c r="J89" s="99">
        <f t="shared" si="1"/>
        <v>-75</v>
      </c>
    </row>
    <row r="90" spans="1:10">
      <c r="A90" s="92" t="s">
        <v>39</v>
      </c>
      <c r="B90" s="93">
        <v>-4</v>
      </c>
      <c r="C90" s="93" t="s">
        <v>887</v>
      </c>
      <c r="D90" s="94">
        <v>-1500</v>
      </c>
      <c r="E90" s="95">
        <f>VLOOKUP(A90,'Balancete 2014'!A:D,4,0)</f>
        <v>-1425</v>
      </c>
      <c r="I90" s="95">
        <v>-1125</v>
      </c>
      <c r="J90" s="99">
        <f t="shared" si="1"/>
        <v>-75</v>
      </c>
    </row>
    <row r="91" spans="1:10">
      <c r="A91" s="92">
        <v>3</v>
      </c>
      <c r="B91" s="93">
        <v>0</v>
      </c>
      <c r="C91" s="93" t="s">
        <v>620</v>
      </c>
      <c r="D91" s="94">
        <v>98361900.319999993</v>
      </c>
      <c r="E91" s="95">
        <f>VLOOKUP(A91,'Balancete 2014'!A:D,4,0)</f>
        <v>74647059.890000001</v>
      </c>
      <c r="I91" s="95">
        <v>50217802.609999999</v>
      </c>
      <c r="J91" s="99">
        <f t="shared" si="1"/>
        <v>23714840.429999992</v>
      </c>
    </row>
    <row r="92" spans="1:10">
      <c r="A92" s="92" t="s">
        <v>621</v>
      </c>
      <c r="B92" s="93">
        <v>0</v>
      </c>
      <c r="C92" s="93" t="s">
        <v>620</v>
      </c>
      <c r="D92" s="94">
        <v>98361900.319999993</v>
      </c>
      <c r="E92" s="95">
        <f>VLOOKUP(A92,'Balancete 2014'!A:D,4,0)</f>
        <v>74647059.890000001</v>
      </c>
      <c r="H92" s="94">
        <f>+D92-D234</f>
        <v>98104668.109999999</v>
      </c>
      <c r="I92" s="95">
        <v>50217802.609999999</v>
      </c>
      <c r="J92" s="99">
        <f t="shared" si="1"/>
        <v>23714840.429999992</v>
      </c>
    </row>
    <row r="93" spans="1:10">
      <c r="A93" s="92" t="s">
        <v>622</v>
      </c>
      <c r="B93" s="93">
        <v>-3</v>
      </c>
      <c r="C93" s="93" t="s">
        <v>623</v>
      </c>
      <c r="D93" s="94">
        <v>98361900.319999993</v>
      </c>
      <c r="E93" s="95">
        <f>VLOOKUP(A93,'Balancete 2014'!A:D,4,0)</f>
        <v>74647059.890000001</v>
      </c>
      <c r="I93" s="95">
        <v>50217802.609999999</v>
      </c>
      <c r="J93" s="99">
        <f t="shared" si="1"/>
        <v>23714840.429999992</v>
      </c>
    </row>
    <row r="94" spans="1:10">
      <c r="A94" s="92" t="s">
        <v>624</v>
      </c>
      <c r="B94" s="93">
        <v>-7</v>
      </c>
      <c r="C94" s="93" t="s">
        <v>625</v>
      </c>
      <c r="D94" s="94">
        <v>98361900.319999993</v>
      </c>
      <c r="E94" s="95">
        <f>VLOOKUP(A94,'Balancete 2014'!A:D,4,0)</f>
        <v>74647059.890000001</v>
      </c>
      <c r="I94" s="95">
        <v>50217802.609999999</v>
      </c>
      <c r="J94" s="99">
        <f t="shared" si="1"/>
        <v>23714840.429999992</v>
      </c>
    </row>
    <row r="95" spans="1:10">
      <c r="A95" s="92" t="s">
        <v>626</v>
      </c>
      <c r="B95" s="93">
        <v>-3</v>
      </c>
      <c r="C95" s="93" t="s">
        <v>625</v>
      </c>
      <c r="D95" s="94">
        <v>98361900.319999993</v>
      </c>
      <c r="E95" s="95">
        <f>VLOOKUP(A95,'Balancete 2014'!A:D,4,0)</f>
        <v>74647059.890000001</v>
      </c>
      <c r="I95" s="95">
        <v>50217802.609999999</v>
      </c>
      <c r="J95" s="99">
        <f t="shared" si="1"/>
        <v>23714840.429999992</v>
      </c>
    </row>
    <row r="96" spans="1:10">
      <c r="A96" s="92" t="s">
        <v>627</v>
      </c>
      <c r="B96" s="93">
        <v>-8</v>
      </c>
      <c r="C96" s="93" t="s">
        <v>628</v>
      </c>
      <c r="D96" s="94">
        <v>42865000</v>
      </c>
      <c r="E96" s="95">
        <f>VLOOKUP(A96,'Balancete 2014'!A:D,4,0)</f>
        <v>35006416.810000002</v>
      </c>
      <c r="I96" s="95">
        <v>26433416.77</v>
      </c>
      <c r="J96" s="99">
        <f t="shared" si="1"/>
        <v>7858583.1899999976</v>
      </c>
    </row>
    <row r="97" spans="1:10">
      <c r="A97" s="92" t="s">
        <v>629</v>
      </c>
      <c r="B97" s="93">
        <v>-6</v>
      </c>
      <c r="C97" s="93" t="s">
        <v>630</v>
      </c>
      <c r="D97" s="94">
        <v>55496900.32</v>
      </c>
      <c r="E97" s="95">
        <f>VLOOKUP(A97,'Balancete 2014'!A:D,4,0)</f>
        <v>39640643.079999998</v>
      </c>
      <c r="I97" s="95">
        <v>23784385.84</v>
      </c>
      <c r="J97" s="99">
        <f t="shared" si="1"/>
        <v>15856257.240000002</v>
      </c>
    </row>
    <row r="98" spans="1:10">
      <c r="A98" s="92">
        <v>8</v>
      </c>
      <c r="B98" s="93">
        <v>-1</v>
      </c>
      <c r="C98" s="93" t="s">
        <v>40</v>
      </c>
      <c r="D98" s="94">
        <v>70986812.579999998</v>
      </c>
      <c r="E98" s="95">
        <f>VLOOKUP(A98,'Balancete 2014'!A:D,4,0)</f>
        <v>246432966.33000001</v>
      </c>
      <c r="I98" s="95">
        <v>236857050.52000001</v>
      </c>
      <c r="J98" s="99">
        <f t="shared" si="1"/>
        <v>-175446153.75</v>
      </c>
    </row>
    <row r="99" spans="1:10">
      <c r="A99" s="92" t="s">
        <v>41</v>
      </c>
      <c r="B99" s="93">
        <v>-9</v>
      </c>
      <c r="C99" s="93" t="s">
        <v>42</v>
      </c>
      <c r="D99" s="94">
        <v>56454960.25</v>
      </c>
      <c r="E99" s="95">
        <f>VLOOKUP(A99,'Balancete 2014'!A:D,4,0)</f>
        <v>208354145.44999999</v>
      </c>
      <c r="I99" s="95">
        <v>219982487.56</v>
      </c>
      <c r="J99" s="99">
        <f t="shared" si="1"/>
        <v>-151899185.19999999</v>
      </c>
    </row>
    <row r="100" spans="1:10">
      <c r="A100" s="92" t="s">
        <v>331</v>
      </c>
      <c r="B100" s="93">
        <v>-8</v>
      </c>
      <c r="C100" s="93" t="s">
        <v>43</v>
      </c>
      <c r="D100" s="94">
        <v>47042340.520000003</v>
      </c>
      <c r="E100" s="95">
        <f>VLOOKUP(A100,'Balancete 2014'!A:D,4,0)</f>
        <v>179937188.61000001</v>
      </c>
      <c r="I100" s="95">
        <v>204216413.84</v>
      </c>
      <c r="J100" s="99">
        <f t="shared" si="1"/>
        <v>-132894848.09</v>
      </c>
    </row>
    <row r="101" spans="1:10">
      <c r="A101" s="92" t="s">
        <v>44</v>
      </c>
      <c r="B101" s="93">
        <v>-5</v>
      </c>
      <c r="C101" s="93" t="s">
        <v>45</v>
      </c>
      <c r="D101" s="94">
        <v>47042340.520000003</v>
      </c>
      <c r="E101" s="95">
        <f>VLOOKUP(A101,'Balancete 2014'!A:D,4,0)</f>
        <v>179937188.61000001</v>
      </c>
      <c r="I101" s="95">
        <v>204216413.84</v>
      </c>
      <c r="J101" s="99">
        <f t="shared" si="1"/>
        <v>-132894848.09</v>
      </c>
    </row>
    <row r="102" spans="1:10">
      <c r="A102" s="92" t="s">
        <v>46</v>
      </c>
      <c r="B102" s="93">
        <v>0</v>
      </c>
      <c r="C102" s="93" t="s">
        <v>47</v>
      </c>
      <c r="D102" s="94">
        <v>47042340.520000003</v>
      </c>
      <c r="E102" s="95">
        <f>VLOOKUP(A102,'Balancete 2014'!A:D,4,0)</f>
        <v>179937188.61000001</v>
      </c>
      <c r="I102" s="95">
        <v>204216413.84</v>
      </c>
      <c r="J102" s="99">
        <f t="shared" si="1"/>
        <v>-132894848.09</v>
      </c>
    </row>
    <row r="103" spans="1:10">
      <c r="A103" s="92" t="s">
        <v>48</v>
      </c>
      <c r="B103" s="93">
        <v>-5</v>
      </c>
      <c r="C103" s="93" t="s">
        <v>888</v>
      </c>
      <c r="D103" s="94">
        <v>26193235.66</v>
      </c>
      <c r="E103" s="95">
        <f>VLOOKUP(A103,'Balancete 2014'!A:D,4,0)</f>
        <v>154639990.65000001</v>
      </c>
      <c r="I103" s="95">
        <v>142361972.31</v>
      </c>
      <c r="J103" s="99">
        <f t="shared" si="1"/>
        <v>-128446754.99000001</v>
      </c>
    </row>
    <row r="104" spans="1:10">
      <c r="A104" s="92" t="s">
        <v>49</v>
      </c>
      <c r="B104" s="93">
        <v>-3</v>
      </c>
      <c r="C104" s="93" t="s">
        <v>889</v>
      </c>
      <c r="D104" s="94">
        <v>11640427.859999999</v>
      </c>
      <c r="E104" s="95">
        <f>VLOOKUP(A104,'Balancete 2014'!A:D,4,0)</f>
        <v>22132358.16</v>
      </c>
      <c r="I104" s="95">
        <v>56911241.530000001</v>
      </c>
      <c r="J104" s="99">
        <f t="shared" si="1"/>
        <v>-10491930.300000001</v>
      </c>
    </row>
    <row r="105" spans="1:10">
      <c r="A105" s="92" t="s">
        <v>50</v>
      </c>
      <c r="B105" s="93">
        <v>-2</v>
      </c>
      <c r="C105" s="93" t="s">
        <v>963</v>
      </c>
      <c r="D105" s="94">
        <v>9208677</v>
      </c>
      <c r="E105" s="95">
        <f>VLOOKUP(A105,'Balancete 2014'!A:D,4,0)</f>
        <v>3164839.8</v>
      </c>
      <c r="I105" s="95">
        <v>4943200</v>
      </c>
      <c r="J105" s="99">
        <f t="shared" si="1"/>
        <v>6043837.2000000002</v>
      </c>
    </row>
    <row r="106" spans="1:10">
      <c r="A106" s="92" t="s">
        <v>51</v>
      </c>
      <c r="B106" s="93">
        <v>-6</v>
      </c>
      <c r="C106" s="93" t="s">
        <v>52</v>
      </c>
      <c r="D106" s="94">
        <v>6423807.6600000001</v>
      </c>
      <c r="E106" s="95">
        <f>VLOOKUP(A106,'Balancete 2014'!A:D,4,0)</f>
        <v>10351422.710000001</v>
      </c>
      <c r="I106" s="95">
        <v>8160087.8700000001</v>
      </c>
      <c r="J106" s="99">
        <f t="shared" si="1"/>
        <v>-3927615.0500000007</v>
      </c>
    </row>
    <row r="107" spans="1:10">
      <c r="A107" s="92" t="s">
        <v>53</v>
      </c>
      <c r="B107" s="93">
        <v>0</v>
      </c>
      <c r="C107" s="93" t="s">
        <v>54</v>
      </c>
      <c r="D107" s="94">
        <v>13201.73</v>
      </c>
      <c r="E107" s="95">
        <f>VLOOKUP(A107,'Balancete 2014'!A:D,4,0)</f>
        <v>14807.52</v>
      </c>
      <c r="I107" s="95">
        <v>14832.89</v>
      </c>
      <c r="J107" s="99">
        <f t="shared" si="1"/>
        <v>-1605.7900000000009</v>
      </c>
    </row>
    <row r="108" spans="1:10">
      <c r="A108" s="92" t="s">
        <v>55</v>
      </c>
      <c r="B108" s="93">
        <v>-1</v>
      </c>
      <c r="C108" s="93" t="s">
        <v>54</v>
      </c>
      <c r="D108" s="94">
        <v>13201.73</v>
      </c>
      <c r="E108" s="95">
        <f>VLOOKUP(A108,'Balancete 2014'!A:D,4,0)</f>
        <v>14807.52</v>
      </c>
      <c r="I108" s="95">
        <v>14832.89</v>
      </c>
      <c r="J108" s="99">
        <f t="shared" si="1"/>
        <v>-1605.7900000000009</v>
      </c>
    </row>
    <row r="109" spans="1:10">
      <c r="A109" s="92" t="s">
        <v>56</v>
      </c>
      <c r="B109" s="93">
        <v>0</v>
      </c>
      <c r="C109" s="93" t="s">
        <v>795</v>
      </c>
      <c r="D109" s="94">
        <v>13201.73</v>
      </c>
      <c r="E109" s="95">
        <f>VLOOKUP(A109,'Balancete 2014'!A:D,4,0)</f>
        <v>14807.52</v>
      </c>
      <c r="I109" s="95">
        <v>14832.89</v>
      </c>
      <c r="J109" s="99">
        <f t="shared" si="1"/>
        <v>-1605.7900000000009</v>
      </c>
    </row>
    <row r="110" spans="1:10">
      <c r="A110" s="92" t="s">
        <v>57</v>
      </c>
      <c r="B110" s="93">
        <v>-3</v>
      </c>
      <c r="C110" s="93" t="s">
        <v>58</v>
      </c>
      <c r="D110" s="94">
        <v>127840.6</v>
      </c>
      <c r="E110" s="95">
        <f>VLOOKUP(A110,'Balancete 2014'!A:D,4,0)</f>
        <v>203163.67</v>
      </c>
      <c r="I110" s="95">
        <v>178085.88</v>
      </c>
      <c r="J110" s="99">
        <f t="shared" si="1"/>
        <v>-75323.070000000007</v>
      </c>
    </row>
    <row r="111" spans="1:10">
      <c r="A111" s="92" t="s">
        <v>59</v>
      </c>
      <c r="B111" s="93">
        <v>-5</v>
      </c>
      <c r="C111" s="93" t="s">
        <v>58</v>
      </c>
      <c r="D111" s="94">
        <v>127840.6</v>
      </c>
      <c r="E111" s="95">
        <f>VLOOKUP(A111,'Balancete 2014'!A:D,4,0)</f>
        <v>203163.67</v>
      </c>
      <c r="I111" s="95">
        <v>178085.88</v>
      </c>
      <c r="J111" s="99">
        <f t="shared" si="1"/>
        <v>-75323.070000000007</v>
      </c>
    </row>
    <row r="112" spans="1:10">
      <c r="A112" s="92" t="s">
        <v>60</v>
      </c>
      <c r="B112" s="93">
        <v>-3</v>
      </c>
      <c r="C112" s="93" t="s">
        <v>58</v>
      </c>
      <c r="D112" s="94">
        <v>127840.6</v>
      </c>
      <c r="E112" s="95">
        <f>VLOOKUP(A112,'Balancete 2014'!A:D,4,0)</f>
        <v>203163.67</v>
      </c>
      <c r="I112" s="95">
        <v>178085.88</v>
      </c>
      <c r="J112" s="99">
        <f t="shared" si="1"/>
        <v>-75323.070000000007</v>
      </c>
    </row>
    <row r="113" spans="1:10">
      <c r="A113" s="92" t="s">
        <v>61</v>
      </c>
      <c r="B113" s="93">
        <v>-6</v>
      </c>
      <c r="C113" s="93" t="s">
        <v>62</v>
      </c>
      <c r="D113" s="94">
        <v>1599392.25</v>
      </c>
      <c r="E113" s="95">
        <f>VLOOKUP(A113,'Balancete 2014'!A:D,4,0)</f>
        <v>2353974.4900000002</v>
      </c>
      <c r="I113" s="95">
        <v>1764837.59</v>
      </c>
      <c r="J113" s="99">
        <f t="shared" si="1"/>
        <v>-754582.24000000022</v>
      </c>
    </row>
    <row r="114" spans="1:10">
      <c r="A114" s="92" t="s">
        <v>63</v>
      </c>
      <c r="B114" s="93">
        <v>-3</v>
      </c>
      <c r="C114" s="93" t="s">
        <v>796</v>
      </c>
      <c r="D114" s="94">
        <v>1599392.25</v>
      </c>
      <c r="E114" s="95">
        <f>VLOOKUP(A114,'Balancete 2014'!A:D,4,0)</f>
        <v>2353974.4900000002</v>
      </c>
      <c r="I114" s="95">
        <v>1764837.59</v>
      </c>
      <c r="J114" s="99">
        <f t="shared" si="1"/>
        <v>-754582.24000000022</v>
      </c>
    </row>
    <row r="115" spans="1:10">
      <c r="A115" s="92" t="s">
        <v>64</v>
      </c>
      <c r="B115" s="93">
        <v>-1</v>
      </c>
      <c r="C115" s="93" t="s">
        <v>797</v>
      </c>
      <c r="D115" s="94">
        <v>1013275.06</v>
      </c>
      <c r="E115" s="95">
        <f>VLOOKUP(A115,'Balancete 2014'!A:D,4,0)</f>
        <v>1688457.37</v>
      </c>
      <c r="I115" s="95">
        <v>1247109.55</v>
      </c>
      <c r="J115" s="99">
        <f t="shared" si="1"/>
        <v>-675182.31</v>
      </c>
    </row>
    <row r="116" spans="1:10">
      <c r="A116" s="92" t="s">
        <v>65</v>
      </c>
      <c r="B116" s="93">
        <v>0</v>
      </c>
      <c r="C116" s="93" t="s">
        <v>798</v>
      </c>
      <c r="D116" s="94">
        <v>96532.88</v>
      </c>
      <c r="E116" s="95">
        <f>VLOOKUP(A116,'Balancete 2014'!A:D,4,0)</f>
        <v>114779.71</v>
      </c>
      <c r="I116" s="95">
        <v>85225.19</v>
      </c>
      <c r="J116" s="99">
        <f t="shared" si="1"/>
        <v>-18246.830000000002</v>
      </c>
    </row>
    <row r="117" spans="1:10">
      <c r="A117" s="92" t="s">
        <v>66</v>
      </c>
      <c r="B117" s="93">
        <v>-8</v>
      </c>
      <c r="C117" s="93" t="s">
        <v>799</v>
      </c>
      <c r="D117" s="94">
        <v>290810.71999999997</v>
      </c>
      <c r="E117" s="95">
        <f>VLOOKUP(A117,'Balancete 2014'!A:D,4,0)</f>
        <v>313339.5</v>
      </c>
      <c r="I117" s="95">
        <v>248070.85</v>
      </c>
      <c r="J117" s="99">
        <f t="shared" si="1"/>
        <v>-22528.780000000028</v>
      </c>
    </row>
    <row r="118" spans="1:10">
      <c r="A118" s="92" t="s">
        <v>67</v>
      </c>
      <c r="B118" s="93">
        <v>-4</v>
      </c>
      <c r="C118" s="93" t="s">
        <v>890</v>
      </c>
      <c r="D118" s="94">
        <v>10562.97</v>
      </c>
      <c r="E118" s="95">
        <f>VLOOKUP(A118,'Balancete 2014'!A:D,4,0)</f>
        <v>143226.23000000001</v>
      </c>
      <c r="I118" s="95">
        <v>49636.160000000003</v>
      </c>
      <c r="J118" s="99">
        <f t="shared" si="1"/>
        <v>-132663.26</v>
      </c>
    </row>
    <row r="119" spans="1:10">
      <c r="A119" s="92" t="s">
        <v>68</v>
      </c>
      <c r="B119" s="93">
        <v>0</v>
      </c>
      <c r="C119" s="93" t="s">
        <v>800</v>
      </c>
      <c r="D119" s="94">
        <v>40246.76</v>
      </c>
      <c r="E119" s="95">
        <f>VLOOKUP(A119,'Balancete 2014'!A:D,4,0)</f>
        <v>34639.360000000001</v>
      </c>
      <c r="I119" s="95">
        <v>30241.439999999999</v>
      </c>
      <c r="J119" s="99">
        <f t="shared" si="1"/>
        <v>5607.4000000000015</v>
      </c>
    </row>
    <row r="120" spans="1:10">
      <c r="A120" s="92" t="s">
        <v>436</v>
      </c>
      <c r="B120" s="93">
        <v>0</v>
      </c>
      <c r="C120" s="93" t="s">
        <v>801</v>
      </c>
      <c r="D120" s="94">
        <v>76274.5</v>
      </c>
      <c r="E120" s="95" t="e">
        <f>VLOOKUP(A120,'Balancete 2014'!A:D,4,0)</f>
        <v>#N/A</v>
      </c>
      <c r="I120" s="95" t="e">
        <v>#N/A</v>
      </c>
      <c r="J120" s="99" t="e">
        <f t="shared" si="1"/>
        <v>#N/A</v>
      </c>
    </row>
    <row r="121" spans="1:10">
      <c r="A121" s="92" t="s">
        <v>438</v>
      </c>
      <c r="B121" s="93">
        <v>-9</v>
      </c>
      <c r="C121" s="93" t="s">
        <v>802</v>
      </c>
      <c r="D121" s="94">
        <v>6101.96</v>
      </c>
      <c r="E121" s="95" t="e">
        <f>VLOOKUP(A121,'Balancete 2014'!A:D,4,0)</f>
        <v>#N/A</v>
      </c>
      <c r="I121" s="95" t="e">
        <v>#N/A</v>
      </c>
      <c r="J121" s="99" t="e">
        <f t="shared" si="1"/>
        <v>#N/A</v>
      </c>
    </row>
    <row r="122" spans="1:10">
      <c r="A122" s="92" t="s">
        <v>440</v>
      </c>
      <c r="B122" s="93">
        <v>-7</v>
      </c>
      <c r="C122" s="93" t="s">
        <v>803</v>
      </c>
      <c r="D122" s="94">
        <v>15254.9</v>
      </c>
      <c r="E122" s="95" t="e">
        <f>VLOOKUP(A122,'Balancete 2014'!A:D,4,0)</f>
        <v>#N/A</v>
      </c>
      <c r="I122" s="95" t="e">
        <v>#N/A</v>
      </c>
      <c r="J122" s="99" t="e">
        <f t="shared" si="1"/>
        <v>#N/A</v>
      </c>
    </row>
    <row r="123" spans="1:10">
      <c r="A123" s="92" t="s">
        <v>442</v>
      </c>
      <c r="B123" s="93">
        <v>-5</v>
      </c>
      <c r="C123" s="93" t="s">
        <v>804</v>
      </c>
      <c r="D123" s="94">
        <v>9152.94</v>
      </c>
      <c r="E123" s="95" t="e">
        <f>VLOOKUP(A123,'Balancete 2014'!A:D,4,0)</f>
        <v>#N/A</v>
      </c>
      <c r="I123" s="95" t="e">
        <v>#N/A</v>
      </c>
      <c r="J123" s="99" t="e">
        <f t="shared" si="1"/>
        <v>#N/A</v>
      </c>
    </row>
    <row r="124" spans="1:10">
      <c r="A124" s="92" t="s">
        <v>69</v>
      </c>
      <c r="B124" s="93">
        <v>-3</v>
      </c>
      <c r="C124" s="93" t="s">
        <v>805</v>
      </c>
      <c r="D124" s="94">
        <v>34755.269999999997</v>
      </c>
      <c r="E124" s="95">
        <f>VLOOKUP(A124,'Balancete 2014'!A:D,4,0)</f>
        <v>30791.21</v>
      </c>
      <c r="I124" s="95">
        <v>74532.259999999995</v>
      </c>
      <c r="J124" s="99">
        <f t="shared" si="1"/>
        <v>3964.0599999999977</v>
      </c>
    </row>
    <row r="125" spans="1:10">
      <c r="A125" s="92" t="s">
        <v>71</v>
      </c>
      <c r="B125" s="93">
        <v>0</v>
      </c>
      <c r="C125" s="93" t="s">
        <v>806</v>
      </c>
      <c r="D125" s="94">
        <v>6424.29</v>
      </c>
      <c r="E125" s="95" t="e">
        <f>VLOOKUP(A125,'Balancete 2014'!A:D,4,0)</f>
        <v>#N/A</v>
      </c>
      <c r="I125" s="95">
        <v>7862.11</v>
      </c>
      <c r="J125" s="99" t="e">
        <f t="shared" si="1"/>
        <v>#N/A</v>
      </c>
    </row>
    <row r="126" spans="1:10">
      <c r="A126" s="92" t="s">
        <v>72</v>
      </c>
      <c r="B126" s="93">
        <v>-8</v>
      </c>
      <c r="C126" s="93" t="s">
        <v>73</v>
      </c>
      <c r="D126" s="94">
        <v>54034.62</v>
      </c>
      <c r="E126" s="95">
        <f>VLOOKUP(A126,'Balancete 2014'!A:D,4,0)</f>
        <v>71545.98</v>
      </c>
      <c r="I126" s="95">
        <v>56070.12</v>
      </c>
      <c r="J126" s="99">
        <f t="shared" si="1"/>
        <v>-17511.359999999993</v>
      </c>
    </row>
    <row r="127" spans="1:10">
      <c r="A127" s="92" t="s">
        <v>74</v>
      </c>
      <c r="B127" s="93">
        <v>0</v>
      </c>
      <c r="C127" s="93" t="s">
        <v>807</v>
      </c>
      <c r="D127" s="94">
        <v>54034.62</v>
      </c>
      <c r="E127" s="95">
        <f>VLOOKUP(A127,'Balancete 2014'!A:D,4,0)</f>
        <v>71545.98</v>
      </c>
      <c r="I127" s="95">
        <v>56070.12</v>
      </c>
      <c r="J127" s="99">
        <f t="shared" si="1"/>
        <v>-17511.359999999993</v>
      </c>
    </row>
    <row r="128" spans="1:10">
      <c r="A128" s="92" t="s">
        <v>76</v>
      </c>
      <c r="B128" s="93">
        <v>-8</v>
      </c>
      <c r="C128" s="93" t="s">
        <v>808</v>
      </c>
      <c r="D128" s="94">
        <v>54034.62</v>
      </c>
      <c r="E128" s="95">
        <f>VLOOKUP(A128,'Balancete 2014'!A:D,4,0)</f>
        <v>71545.98</v>
      </c>
      <c r="I128" s="95">
        <v>56070.12</v>
      </c>
      <c r="J128" s="99">
        <f t="shared" si="1"/>
        <v>-17511.359999999993</v>
      </c>
    </row>
    <row r="129" spans="1:10">
      <c r="A129" s="92" t="s">
        <v>77</v>
      </c>
      <c r="B129" s="93">
        <v>-5</v>
      </c>
      <c r="C129" s="93" t="s">
        <v>78</v>
      </c>
      <c r="D129" s="94">
        <v>412061.85</v>
      </c>
      <c r="E129" s="95">
        <f>VLOOKUP(A129,'Balancete 2014'!A:D,4,0)</f>
        <v>239017.62</v>
      </c>
      <c r="I129" s="95">
        <v>204821.31</v>
      </c>
      <c r="J129" s="99">
        <f t="shared" si="1"/>
        <v>173044.22999999998</v>
      </c>
    </row>
    <row r="130" spans="1:10">
      <c r="A130" s="92" t="s">
        <v>79</v>
      </c>
      <c r="B130" s="93">
        <v>-3</v>
      </c>
      <c r="C130" s="93" t="s">
        <v>78</v>
      </c>
      <c r="D130" s="94">
        <v>412061.85</v>
      </c>
      <c r="E130" s="95">
        <f>VLOOKUP(A130,'Balancete 2014'!A:D,4,0)</f>
        <v>239017.62</v>
      </c>
      <c r="I130" s="95">
        <v>204821.31</v>
      </c>
      <c r="J130" s="99">
        <f t="shared" si="1"/>
        <v>173044.22999999998</v>
      </c>
    </row>
    <row r="131" spans="1:10">
      <c r="A131" s="92" t="s">
        <v>80</v>
      </c>
      <c r="B131" s="93">
        <v>-1</v>
      </c>
      <c r="C131" s="93" t="s">
        <v>891</v>
      </c>
      <c r="D131" s="94">
        <v>10919.66</v>
      </c>
      <c r="E131" s="95">
        <f>VLOOKUP(A131,'Balancete 2014'!A:D,4,0)</f>
        <v>24681.7</v>
      </c>
      <c r="I131" s="95">
        <v>14132.23</v>
      </c>
      <c r="J131" s="99">
        <f t="shared" si="1"/>
        <v>-13762.04</v>
      </c>
    </row>
    <row r="132" spans="1:10">
      <c r="A132" s="92" t="s">
        <v>81</v>
      </c>
      <c r="B132" s="93">
        <v>-8</v>
      </c>
      <c r="C132" s="93" t="s">
        <v>809</v>
      </c>
      <c r="D132" s="94">
        <v>118252.4</v>
      </c>
      <c r="E132" s="95">
        <f>VLOOKUP(A132,'Balancete 2014'!A:D,4,0)</f>
        <v>214442.23999999999</v>
      </c>
      <c r="I132" s="95">
        <v>190689.08</v>
      </c>
      <c r="J132" s="99">
        <f t="shared" si="1"/>
        <v>-96189.84</v>
      </c>
    </row>
    <row r="133" spans="1:10">
      <c r="A133" s="92" t="s">
        <v>892</v>
      </c>
      <c r="B133" s="93">
        <v>-9</v>
      </c>
      <c r="C133" s="93" t="s">
        <v>893</v>
      </c>
      <c r="D133" s="94">
        <v>282889.78999999998</v>
      </c>
      <c r="E133" s="95" t="e">
        <f>VLOOKUP(A133,'Balancete 2014'!A:D,4,0)</f>
        <v>#N/A</v>
      </c>
      <c r="I133" s="95" t="e">
        <v>#N/A</v>
      </c>
      <c r="J133" s="99" t="e">
        <f t="shared" si="1"/>
        <v>#N/A</v>
      </c>
    </row>
    <row r="134" spans="1:10">
      <c r="A134" s="92" t="s">
        <v>82</v>
      </c>
      <c r="B134" s="93">
        <v>-7</v>
      </c>
      <c r="C134" s="93" t="s">
        <v>83</v>
      </c>
      <c r="D134" s="94">
        <v>967584.2</v>
      </c>
      <c r="E134" s="95">
        <f>VLOOKUP(A134,'Balancete 2014'!A:D,4,0)</f>
        <v>1658422.32</v>
      </c>
      <c r="I134" s="95">
        <v>1155929.23</v>
      </c>
      <c r="J134" s="99">
        <f t="shared" si="1"/>
        <v>-690838.12000000011</v>
      </c>
    </row>
    <row r="135" spans="1:10">
      <c r="A135" s="92" t="s">
        <v>84</v>
      </c>
      <c r="B135" s="93">
        <v>-5</v>
      </c>
      <c r="C135" s="93" t="s">
        <v>810</v>
      </c>
      <c r="D135" s="94">
        <v>151078.39000000001</v>
      </c>
      <c r="E135" s="95">
        <f>VLOOKUP(A135,'Balancete 2014'!A:D,4,0)</f>
        <v>302860.93</v>
      </c>
      <c r="I135" s="95">
        <v>226281.58</v>
      </c>
      <c r="J135" s="99">
        <f t="shared" si="1"/>
        <v>-151782.53999999998</v>
      </c>
    </row>
    <row r="136" spans="1:10">
      <c r="A136" s="92" t="s">
        <v>85</v>
      </c>
      <c r="B136" s="93">
        <v>-3</v>
      </c>
      <c r="C136" s="93" t="s">
        <v>811</v>
      </c>
      <c r="D136" s="94">
        <v>140270.57</v>
      </c>
      <c r="E136" s="95">
        <f>VLOOKUP(A136,'Balancete 2014'!A:D,4,0)</f>
        <v>286736.36</v>
      </c>
      <c r="I136" s="95">
        <v>211005.53</v>
      </c>
      <c r="J136" s="99">
        <f t="shared" si="1"/>
        <v>-146465.78999999998</v>
      </c>
    </row>
    <row r="137" spans="1:10">
      <c r="A137" s="92" t="s">
        <v>86</v>
      </c>
      <c r="B137" s="93">
        <v>-1</v>
      </c>
      <c r="C137" s="93" t="s">
        <v>812</v>
      </c>
      <c r="D137" s="94">
        <v>10807.82</v>
      </c>
      <c r="E137" s="95">
        <f>VLOOKUP(A137,'Balancete 2014'!A:D,4,0)</f>
        <v>16124.57</v>
      </c>
      <c r="I137" s="95">
        <v>15276.05</v>
      </c>
      <c r="J137" s="99">
        <f t="shared" si="1"/>
        <v>-5316.75</v>
      </c>
    </row>
    <row r="138" spans="1:10">
      <c r="A138" s="92" t="s">
        <v>87</v>
      </c>
      <c r="B138" s="93">
        <v>-7</v>
      </c>
      <c r="C138" s="93" t="s">
        <v>813</v>
      </c>
      <c r="D138" s="94">
        <v>503314.54</v>
      </c>
      <c r="E138" s="95">
        <f>VLOOKUP(A138,'Balancete 2014'!A:D,4,0)</f>
        <v>931482.37</v>
      </c>
      <c r="I138" s="95">
        <v>674325.37</v>
      </c>
      <c r="J138" s="99">
        <f t="shared" si="1"/>
        <v>-428167.83</v>
      </c>
    </row>
    <row r="139" spans="1:10">
      <c r="A139" s="92" t="s">
        <v>88</v>
      </c>
      <c r="B139" s="93">
        <v>-5</v>
      </c>
      <c r="C139" s="93" t="s">
        <v>814</v>
      </c>
      <c r="D139" s="94">
        <v>503314.54</v>
      </c>
      <c r="E139" s="95">
        <f>VLOOKUP(A139,'Balancete 2014'!A:D,4,0)</f>
        <v>931482.37</v>
      </c>
      <c r="I139" s="95">
        <v>674325.37</v>
      </c>
      <c r="J139" s="99">
        <f t="shared" si="1"/>
        <v>-428167.83</v>
      </c>
    </row>
    <row r="140" spans="1:10">
      <c r="A140" s="92" t="s">
        <v>89</v>
      </c>
      <c r="B140" s="93">
        <v>-2</v>
      </c>
      <c r="C140" s="93" t="s">
        <v>815</v>
      </c>
      <c r="D140" s="94">
        <v>235626.3</v>
      </c>
      <c r="E140" s="95">
        <f>VLOOKUP(A140,'Balancete 2014'!A:D,4,0)</f>
        <v>329456.34999999998</v>
      </c>
      <c r="I140" s="95">
        <v>185737.43</v>
      </c>
      <c r="J140" s="99">
        <f t="shared" si="1"/>
        <v>-93830.049999999988</v>
      </c>
    </row>
    <row r="141" spans="1:10">
      <c r="A141" s="92" t="s">
        <v>632</v>
      </c>
      <c r="B141" s="93">
        <v>0</v>
      </c>
      <c r="C141" s="93" t="s">
        <v>816</v>
      </c>
      <c r="D141" s="94">
        <v>200921.05</v>
      </c>
      <c r="E141" s="95">
        <f>VLOOKUP(A141,'Balancete 2014'!A:D,4,0)</f>
        <v>311269.01</v>
      </c>
      <c r="I141" s="95">
        <v>170688.63</v>
      </c>
      <c r="J141" s="99">
        <f t="shared" si="1"/>
        <v>-110347.96000000002</v>
      </c>
    </row>
    <row r="142" spans="1:10">
      <c r="A142" s="92" t="s">
        <v>90</v>
      </c>
      <c r="B142" s="93">
        <v>-9</v>
      </c>
      <c r="C142" s="93" t="s">
        <v>817</v>
      </c>
      <c r="D142" s="94">
        <v>34705.25</v>
      </c>
      <c r="E142" s="95">
        <f>VLOOKUP(A142,'Balancete 2014'!A:D,4,0)</f>
        <v>18187.34</v>
      </c>
      <c r="I142" s="95">
        <v>15048.8</v>
      </c>
      <c r="J142" s="99">
        <f t="shared" si="1"/>
        <v>16517.91</v>
      </c>
    </row>
    <row r="143" spans="1:10">
      <c r="A143" s="92" t="s">
        <v>91</v>
      </c>
      <c r="B143" s="93">
        <v>0</v>
      </c>
      <c r="C143" s="93" t="s">
        <v>818</v>
      </c>
      <c r="D143" s="94">
        <v>77564.97</v>
      </c>
      <c r="E143" s="95">
        <f>VLOOKUP(A143,'Balancete 2014'!A:D,4,0)</f>
        <v>94622.67</v>
      </c>
      <c r="I143" s="95">
        <v>69584.850000000006</v>
      </c>
      <c r="J143" s="99">
        <f t="shared" si="1"/>
        <v>-17057.699999999997</v>
      </c>
    </row>
    <row r="144" spans="1:10">
      <c r="A144" s="92" t="s">
        <v>92</v>
      </c>
      <c r="B144" s="93">
        <v>-9</v>
      </c>
      <c r="C144" s="93" t="s">
        <v>819</v>
      </c>
      <c r="D144" s="94">
        <v>77564.97</v>
      </c>
      <c r="E144" s="95">
        <f>VLOOKUP(A144,'Balancete 2014'!A:D,4,0)</f>
        <v>94622.67</v>
      </c>
      <c r="I144" s="95">
        <v>69584.850000000006</v>
      </c>
      <c r="J144" s="99">
        <f t="shared" si="1"/>
        <v>-17057.699999999997</v>
      </c>
    </row>
    <row r="145" spans="1:10">
      <c r="A145" s="92" t="s">
        <v>93</v>
      </c>
      <c r="B145" s="93">
        <v>0</v>
      </c>
      <c r="C145" s="93" t="s">
        <v>94</v>
      </c>
      <c r="D145" s="94">
        <v>2172053.0699999998</v>
      </c>
      <c r="E145" s="95">
        <f>VLOOKUP(A145,'Balancete 2014'!A:D,4,0)</f>
        <v>3442611.36</v>
      </c>
      <c r="I145" s="95">
        <v>2820690.97</v>
      </c>
      <c r="J145" s="99">
        <f t="shared" si="1"/>
        <v>-1270558.29</v>
      </c>
    </row>
    <row r="146" spans="1:10">
      <c r="A146" s="92" t="s">
        <v>95</v>
      </c>
      <c r="B146" s="93">
        <v>-2</v>
      </c>
      <c r="C146" s="93" t="s">
        <v>94</v>
      </c>
      <c r="D146" s="94">
        <v>2172053.0699999998</v>
      </c>
      <c r="E146" s="95">
        <f>VLOOKUP(A146,'Balancete 2014'!A:D,4,0)</f>
        <v>3442611.36</v>
      </c>
      <c r="I146" s="95">
        <v>2820690.97</v>
      </c>
      <c r="J146" s="99">
        <f t="shared" si="1"/>
        <v>-1270558.29</v>
      </c>
    </row>
    <row r="147" spans="1:10">
      <c r="A147" s="92" t="s">
        <v>96</v>
      </c>
      <c r="B147" s="93">
        <v>0</v>
      </c>
      <c r="C147" s="93" t="s">
        <v>820</v>
      </c>
      <c r="D147" s="94">
        <v>523497.4</v>
      </c>
      <c r="E147" s="95">
        <f>VLOOKUP(A147,'Balancete 2014'!A:D,4,0)</f>
        <v>865877.22</v>
      </c>
      <c r="I147" s="95">
        <v>702775.2</v>
      </c>
      <c r="J147" s="99">
        <f t="shared" ref="J147:J210" si="2">+D147-E147</f>
        <v>-342379.81999999995</v>
      </c>
    </row>
    <row r="148" spans="1:10">
      <c r="A148" s="92" t="s">
        <v>97</v>
      </c>
      <c r="B148" s="93">
        <v>-9</v>
      </c>
      <c r="C148" s="93" t="s">
        <v>821</v>
      </c>
      <c r="D148" s="94">
        <v>728397.45</v>
      </c>
      <c r="E148" s="95">
        <f>VLOOKUP(A148,'Balancete 2014'!A:D,4,0)</f>
        <v>1103577.68</v>
      </c>
      <c r="I148" s="95">
        <v>879066.62</v>
      </c>
      <c r="J148" s="99">
        <f t="shared" si="2"/>
        <v>-375180.23</v>
      </c>
    </row>
    <row r="149" spans="1:10">
      <c r="A149" s="92" t="s">
        <v>98</v>
      </c>
      <c r="B149" s="93">
        <v>-7</v>
      </c>
      <c r="C149" s="93" t="s">
        <v>894</v>
      </c>
      <c r="D149" s="94">
        <v>15614.23</v>
      </c>
      <c r="E149" s="95">
        <f>VLOOKUP(A149,'Balancete 2014'!A:D,4,0)</f>
        <v>79125.73</v>
      </c>
      <c r="I149" s="95">
        <v>31305.88</v>
      </c>
      <c r="J149" s="99">
        <f t="shared" si="2"/>
        <v>-63511.5</v>
      </c>
    </row>
    <row r="150" spans="1:10">
      <c r="A150" s="92" t="s">
        <v>99</v>
      </c>
      <c r="B150" s="93">
        <v>-5</v>
      </c>
      <c r="C150" s="93" t="s">
        <v>895</v>
      </c>
      <c r="D150" s="94">
        <v>35538.35</v>
      </c>
      <c r="E150" s="95">
        <f>VLOOKUP(A150,'Balancete 2014'!A:D,4,0)</f>
        <v>65240.13</v>
      </c>
      <c r="I150" s="95">
        <v>68286.39</v>
      </c>
      <c r="J150" s="99">
        <f t="shared" si="2"/>
        <v>-29701.78</v>
      </c>
    </row>
    <row r="151" spans="1:10">
      <c r="A151" s="92" t="s">
        <v>100</v>
      </c>
      <c r="B151" s="93">
        <v>-1</v>
      </c>
      <c r="C151" s="93" t="s">
        <v>822</v>
      </c>
      <c r="D151" s="94">
        <v>415790.43</v>
      </c>
      <c r="E151" s="95">
        <f>VLOOKUP(A151,'Balancete 2014'!A:D,4,0)</f>
        <v>611912.44999999995</v>
      </c>
      <c r="I151" s="95">
        <v>522172.44</v>
      </c>
      <c r="J151" s="99">
        <f t="shared" si="2"/>
        <v>-196122.01999999996</v>
      </c>
    </row>
    <row r="152" spans="1:10">
      <c r="A152" s="92" t="s">
        <v>101</v>
      </c>
      <c r="B152" s="93">
        <v>-8</v>
      </c>
      <c r="C152" s="93" t="s">
        <v>823</v>
      </c>
      <c r="D152" s="94">
        <v>22696.45</v>
      </c>
      <c r="E152" s="95">
        <f>VLOOKUP(A152,'Balancete 2014'!A:D,4,0)</f>
        <v>37505.410000000003</v>
      </c>
      <c r="I152" s="95">
        <v>32079.599999999999</v>
      </c>
      <c r="J152" s="99">
        <f t="shared" si="2"/>
        <v>-14808.960000000003</v>
      </c>
    </row>
    <row r="153" spans="1:10">
      <c r="A153" s="92" t="s">
        <v>102</v>
      </c>
      <c r="B153" s="93">
        <v>-4</v>
      </c>
      <c r="C153" s="93" t="s">
        <v>824</v>
      </c>
      <c r="D153" s="94">
        <v>135098.03</v>
      </c>
      <c r="E153" s="95">
        <f>VLOOKUP(A153,'Balancete 2014'!A:D,4,0)</f>
        <v>223246.51</v>
      </c>
      <c r="I153" s="95">
        <v>190950.32</v>
      </c>
      <c r="J153" s="99">
        <f t="shared" si="2"/>
        <v>-88148.48000000001</v>
      </c>
    </row>
    <row r="154" spans="1:10">
      <c r="A154" s="92" t="s">
        <v>103</v>
      </c>
      <c r="B154" s="93">
        <v>-2</v>
      </c>
      <c r="C154" s="93" t="s">
        <v>825</v>
      </c>
      <c r="D154" s="94">
        <v>245338.02</v>
      </c>
      <c r="E154" s="95">
        <f>VLOOKUP(A154,'Balancete 2014'!A:D,4,0)</f>
        <v>412820.2</v>
      </c>
      <c r="I154" s="95">
        <v>346665.82</v>
      </c>
      <c r="J154" s="99">
        <f t="shared" si="2"/>
        <v>-167482.18000000002</v>
      </c>
    </row>
    <row r="155" spans="1:10">
      <c r="A155" s="92" t="s">
        <v>104</v>
      </c>
      <c r="B155" s="93">
        <v>0</v>
      </c>
      <c r="C155" s="93" t="s">
        <v>896</v>
      </c>
      <c r="D155" s="94">
        <v>24414.07</v>
      </c>
      <c r="E155" s="95">
        <f>VLOOKUP(A155,'Balancete 2014'!A:D,4,0)</f>
        <v>43155.78</v>
      </c>
      <c r="I155" s="95">
        <v>47342.11</v>
      </c>
      <c r="J155" s="99">
        <f t="shared" si="2"/>
        <v>-18741.71</v>
      </c>
    </row>
    <row r="156" spans="1:10">
      <c r="A156" s="92" t="s">
        <v>105</v>
      </c>
      <c r="B156" s="93">
        <v>-9</v>
      </c>
      <c r="C156" s="93" t="s">
        <v>897</v>
      </c>
      <c r="D156" s="94">
        <v>16.64</v>
      </c>
      <c r="E156" s="95">
        <f>VLOOKUP(A156,'Balancete 2014'!A:D,4,0)</f>
        <v>113.72</v>
      </c>
      <c r="I156" s="95">
        <v>46.59</v>
      </c>
      <c r="J156" s="99">
        <f t="shared" si="2"/>
        <v>-97.08</v>
      </c>
    </row>
    <row r="157" spans="1:10">
      <c r="A157" s="92" t="s">
        <v>473</v>
      </c>
      <c r="B157" s="93">
        <v>-1</v>
      </c>
      <c r="C157" s="93" t="s">
        <v>898</v>
      </c>
      <c r="D157" s="94">
        <v>25652</v>
      </c>
      <c r="E157" s="95">
        <f>VLOOKUP(A157,'Balancete 2014'!A:D,4,0)</f>
        <v>36.53</v>
      </c>
      <c r="I157" s="95" t="e">
        <v>#N/A</v>
      </c>
      <c r="J157" s="99">
        <f t="shared" si="2"/>
        <v>25615.47</v>
      </c>
    </row>
    <row r="158" spans="1:10">
      <c r="A158" s="92" t="s">
        <v>748</v>
      </c>
      <c r="B158" s="93">
        <v>-6</v>
      </c>
      <c r="C158" s="93" t="s">
        <v>826</v>
      </c>
      <c r="D158" s="94">
        <v>23405.16</v>
      </c>
      <c r="E158" s="95" t="e">
        <f>VLOOKUP(A158,'Balancete 2014'!A:D,4,0)</f>
        <v>#N/A</v>
      </c>
      <c r="I158" s="95" t="e">
        <v>#N/A</v>
      </c>
      <c r="J158" s="99" t="e">
        <f t="shared" si="2"/>
        <v>#N/A</v>
      </c>
    </row>
    <row r="159" spans="1:10">
      <c r="A159" s="92" t="s">
        <v>749</v>
      </c>
      <c r="B159" s="93">
        <v>-1</v>
      </c>
      <c r="C159" s="93" t="s">
        <v>826</v>
      </c>
      <c r="D159" s="94">
        <v>23405.16</v>
      </c>
      <c r="E159" s="95" t="e">
        <f>VLOOKUP(A159,'Balancete 2014'!A:D,4,0)</f>
        <v>#N/A</v>
      </c>
      <c r="I159" s="95" t="e">
        <v>#N/A</v>
      </c>
      <c r="J159" s="99" t="e">
        <f t="shared" si="2"/>
        <v>#N/A</v>
      </c>
    </row>
    <row r="160" spans="1:10">
      <c r="A160" s="92" t="s">
        <v>750</v>
      </c>
      <c r="B160" s="93">
        <v>0</v>
      </c>
      <c r="C160" s="93" t="s">
        <v>783</v>
      </c>
      <c r="D160" s="94">
        <v>23405.16</v>
      </c>
      <c r="E160" s="95" t="e">
        <f>VLOOKUP(A160,'Balancete 2014'!A:D,4,0)</f>
        <v>#N/A</v>
      </c>
      <c r="I160" s="95" t="e">
        <v>#N/A</v>
      </c>
      <c r="J160" s="99" t="e">
        <f t="shared" si="2"/>
        <v>#N/A</v>
      </c>
    </row>
    <row r="161" spans="1:10">
      <c r="A161" s="92" t="s">
        <v>106</v>
      </c>
      <c r="B161" s="93">
        <v>-8</v>
      </c>
      <c r="C161" s="93" t="s">
        <v>107</v>
      </c>
      <c r="D161" s="94">
        <v>17349.18</v>
      </c>
      <c r="E161" s="95">
        <f>VLOOKUP(A161,'Balancete 2014'!A:D,4,0)</f>
        <v>20495.25</v>
      </c>
      <c r="I161" s="95">
        <v>20972.880000000001</v>
      </c>
      <c r="J161" s="99">
        <f t="shared" si="2"/>
        <v>-3146.0699999999997</v>
      </c>
    </row>
    <row r="162" spans="1:10">
      <c r="A162" s="92" t="s">
        <v>108</v>
      </c>
      <c r="B162" s="93">
        <v>0</v>
      </c>
      <c r="C162" s="93" t="s">
        <v>827</v>
      </c>
      <c r="D162" s="94">
        <v>17349.18</v>
      </c>
      <c r="E162" s="95">
        <f>VLOOKUP(A162,'Balancete 2014'!A:D,4,0)</f>
        <v>20495.25</v>
      </c>
      <c r="I162" s="95">
        <v>20972.880000000001</v>
      </c>
      <c r="J162" s="99">
        <f t="shared" si="2"/>
        <v>-3146.0699999999997</v>
      </c>
    </row>
    <row r="163" spans="1:10">
      <c r="A163" s="92" t="s">
        <v>109</v>
      </c>
      <c r="B163" s="93">
        <v>-8</v>
      </c>
      <c r="C163" s="93" t="s">
        <v>828</v>
      </c>
      <c r="D163" s="94">
        <v>17349.18</v>
      </c>
      <c r="E163" s="95">
        <f>VLOOKUP(A163,'Balancete 2014'!A:D,4,0)</f>
        <v>20495.25</v>
      </c>
      <c r="I163" s="95">
        <v>20972.880000000001</v>
      </c>
      <c r="J163" s="99">
        <f t="shared" si="2"/>
        <v>-3146.0699999999997</v>
      </c>
    </row>
    <row r="164" spans="1:10">
      <c r="A164" s="92" t="s">
        <v>110</v>
      </c>
      <c r="B164" s="93">
        <v>-1</v>
      </c>
      <c r="C164" s="93" t="s">
        <v>111</v>
      </c>
      <c r="D164" s="94">
        <v>860322.27</v>
      </c>
      <c r="E164" s="95">
        <f>VLOOKUP(A164,'Balancete 2014'!A:D,4,0)</f>
        <v>1584800</v>
      </c>
      <c r="I164" s="95">
        <v>1213000</v>
      </c>
      <c r="J164" s="99">
        <f t="shared" si="2"/>
        <v>-724477.73</v>
      </c>
    </row>
    <row r="165" spans="1:10">
      <c r="A165" s="92" t="s">
        <v>112</v>
      </c>
      <c r="B165" s="93">
        <v>-2</v>
      </c>
      <c r="C165" s="93" t="s">
        <v>899</v>
      </c>
      <c r="D165" s="94">
        <v>860322.27</v>
      </c>
      <c r="E165" s="95">
        <f>VLOOKUP(A165,'Balancete 2014'!A:D,4,0)</f>
        <v>1584800</v>
      </c>
      <c r="I165" s="95">
        <v>1213000</v>
      </c>
      <c r="J165" s="99">
        <f t="shared" si="2"/>
        <v>-724477.73</v>
      </c>
    </row>
    <row r="166" spans="1:10">
      <c r="A166" s="92" t="s">
        <v>113</v>
      </c>
      <c r="B166" s="93">
        <v>0</v>
      </c>
      <c r="C166" s="93" t="s">
        <v>900</v>
      </c>
      <c r="D166" s="94">
        <v>515167</v>
      </c>
      <c r="E166" s="95">
        <f>VLOOKUP(A166,'Balancete 2014'!A:D,4,0)</f>
        <v>1584800</v>
      </c>
      <c r="I166" s="95">
        <v>1213000</v>
      </c>
      <c r="J166" s="99">
        <f t="shared" si="2"/>
        <v>-1069633</v>
      </c>
    </row>
    <row r="167" spans="1:10">
      <c r="A167" s="92" t="s">
        <v>751</v>
      </c>
      <c r="B167" s="93">
        <v>-9</v>
      </c>
      <c r="C167" s="93" t="s">
        <v>901</v>
      </c>
      <c r="D167" s="94">
        <v>345155.27</v>
      </c>
      <c r="E167" s="95" t="e">
        <f>VLOOKUP(A167,'Balancete 2014'!A:D,4,0)</f>
        <v>#N/A</v>
      </c>
      <c r="I167" s="95" t="e">
        <v>#N/A</v>
      </c>
      <c r="J167" s="99" t="e">
        <f t="shared" si="2"/>
        <v>#N/A</v>
      </c>
    </row>
    <row r="168" spans="1:10">
      <c r="A168" s="92" t="s">
        <v>114</v>
      </c>
      <c r="B168" s="93">
        <v>-9</v>
      </c>
      <c r="C168" s="93" t="s">
        <v>115</v>
      </c>
      <c r="D168" s="94">
        <v>204.8</v>
      </c>
      <c r="E168" s="95">
        <f>VLOOKUP(A168,'Balancete 2014'!A:D,4,0)</f>
        <v>607533.81999999995</v>
      </c>
      <c r="I168" s="95">
        <v>6374.6</v>
      </c>
      <c r="J168" s="99">
        <f t="shared" si="2"/>
        <v>-607329.0199999999</v>
      </c>
    </row>
    <row r="169" spans="1:10">
      <c r="A169" s="92" t="s">
        <v>116</v>
      </c>
      <c r="B169" s="93">
        <v>0</v>
      </c>
      <c r="C169" s="93" t="s">
        <v>115</v>
      </c>
      <c r="D169" s="94">
        <v>204.8</v>
      </c>
      <c r="E169" s="95">
        <f>VLOOKUP(A169,'Balancete 2014'!A:D,4,0)</f>
        <v>607533.81999999995</v>
      </c>
      <c r="I169" s="95">
        <v>6374.6</v>
      </c>
      <c r="J169" s="99">
        <f t="shared" si="2"/>
        <v>-607329.0199999999</v>
      </c>
    </row>
    <row r="170" spans="1:10">
      <c r="A170" s="92" t="s">
        <v>117</v>
      </c>
      <c r="B170" s="93">
        <v>-6</v>
      </c>
      <c r="C170" s="93" t="s">
        <v>673</v>
      </c>
      <c r="D170" s="94">
        <v>204.8</v>
      </c>
      <c r="E170" s="95">
        <f>VLOOKUP(A170,'Balancete 2014'!A:D,4,0)</f>
        <v>607533.81999999995</v>
      </c>
      <c r="I170" s="95">
        <v>6374.6</v>
      </c>
      <c r="J170" s="99">
        <f t="shared" si="2"/>
        <v>-607329.0199999999</v>
      </c>
    </row>
    <row r="171" spans="1:10">
      <c r="A171" s="92" t="s">
        <v>122</v>
      </c>
      <c r="B171" s="93">
        <v>0</v>
      </c>
      <c r="C171" s="93" t="s">
        <v>123</v>
      </c>
      <c r="D171" s="94">
        <v>176357.93</v>
      </c>
      <c r="E171" s="95">
        <f>VLOOKUP(A171,'Balancete 2014'!A:D,4,0)</f>
        <v>116481.54</v>
      </c>
      <c r="I171" s="95">
        <v>550792.53</v>
      </c>
      <c r="J171" s="99">
        <f t="shared" si="2"/>
        <v>59876.39</v>
      </c>
    </row>
    <row r="172" spans="1:10">
      <c r="A172" s="92" t="s">
        <v>124</v>
      </c>
      <c r="B172" s="93">
        <v>-7</v>
      </c>
      <c r="C172" s="93" t="s">
        <v>829</v>
      </c>
      <c r="D172" s="94">
        <v>176357.93</v>
      </c>
      <c r="E172" s="95">
        <f>VLOOKUP(A172,'Balancete 2014'!A:D,4,0)</f>
        <v>116481.54</v>
      </c>
      <c r="I172" s="95">
        <v>550792.53</v>
      </c>
      <c r="J172" s="99">
        <f t="shared" si="2"/>
        <v>59876.39</v>
      </c>
    </row>
    <row r="173" spans="1:10">
      <c r="A173" s="92" t="s">
        <v>125</v>
      </c>
      <c r="B173" s="93">
        <v>-6</v>
      </c>
      <c r="C173" s="93" t="s">
        <v>123</v>
      </c>
      <c r="D173" s="94">
        <v>176357.93</v>
      </c>
      <c r="E173" s="95">
        <f>VLOOKUP(A173,'Balancete 2014'!A:D,4,0)</f>
        <v>101471.54</v>
      </c>
      <c r="I173" s="95">
        <v>550752.53</v>
      </c>
      <c r="J173" s="99">
        <f t="shared" si="2"/>
        <v>74886.39</v>
      </c>
    </row>
    <row r="174" spans="1:10">
      <c r="A174" s="92" t="s">
        <v>334</v>
      </c>
      <c r="B174" s="93">
        <v>-2</v>
      </c>
      <c r="C174" s="93" t="s">
        <v>132</v>
      </c>
      <c r="D174" s="94">
        <v>2988812.07</v>
      </c>
      <c r="E174" s="95">
        <f>VLOOKUP(A174,'Balancete 2014'!A:D,4,0)</f>
        <v>18065234.129999999</v>
      </c>
      <c r="I174" s="95">
        <v>7605685.8499999996</v>
      </c>
      <c r="J174" s="99">
        <f t="shared" si="2"/>
        <v>-15076422.059999999</v>
      </c>
    </row>
    <row r="175" spans="1:10">
      <c r="A175" s="92" t="s">
        <v>133</v>
      </c>
      <c r="B175" s="93">
        <v>-3</v>
      </c>
      <c r="C175" s="93" t="s">
        <v>134</v>
      </c>
      <c r="D175" s="94">
        <v>2185606.1800000002</v>
      </c>
      <c r="E175" s="95">
        <f>VLOOKUP(A175,'Balancete 2014'!A:D,4,0)</f>
        <v>5526413.9000000004</v>
      </c>
      <c r="I175" s="95">
        <v>2988573.51</v>
      </c>
      <c r="J175" s="99">
        <f t="shared" si="2"/>
        <v>-3340807.72</v>
      </c>
    </row>
    <row r="176" spans="1:10">
      <c r="A176" s="92" t="s">
        <v>135</v>
      </c>
      <c r="B176" s="93">
        <v>-5</v>
      </c>
      <c r="C176" s="93" t="s">
        <v>134</v>
      </c>
      <c r="D176" s="94">
        <v>2185606.1800000002</v>
      </c>
      <c r="E176" s="95">
        <f>VLOOKUP(A176,'Balancete 2014'!A:D,4,0)</f>
        <v>5449581.4500000002</v>
      </c>
      <c r="I176" s="95">
        <v>2988573.51</v>
      </c>
      <c r="J176" s="99">
        <f t="shared" si="2"/>
        <v>-3263975.27</v>
      </c>
    </row>
    <row r="177" spans="1:10">
      <c r="A177" s="92" t="s">
        <v>136</v>
      </c>
      <c r="B177" s="93">
        <v>-3</v>
      </c>
      <c r="C177" s="93" t="s">
        <v>134</v>
      </c>
      <c r="D177" s="94">
        <v>2185606.1800000002</v>
      </c>
      <c r="E177" s="95">
        <f>VLOOKUP(A177,'Balancete 2014'!A:D,4,0)</f>
        <v>5449581.4500000002</v>
      </c>
      <c r="I177" s="95">
        <v>2988573.51</v>
      </c>
      <c r="J177" s="99">
        <f t="shared" si="2"/>
        <v>-3263975.27</v>
      </c>
    </row>
    <row r="178" spans="1:10">
      <c r="A178" s="92" t="s">
        <v>137</v>
      </c>
      <c r="B178" s="93">
        <v>-7</v>
      </c>
      <c r="C178" s="93" t="s">
        <v>138</v>
      </c>
      <c r="D178" s="94">
        <v>366669.87</v>
      </c>
      <c r="E178" s="95">
        <f>VLOOKUP(A178,'Balancete 2014'!A:D,4,0)</f>
        <v>1199813.55</v>
      </c>
      <c r="I178" s="95">
        <v>648835.05000000005</v>
      </c>
      <c r="J178" s="99">
        <f t="shared" si="2"/>
        <v>-833143.68</v>
      </c>
    </row>
    <row r="179" spans="1:10">
      <c r="A179" s="92" t="s">
        <v>139</v>
      </c>
      <c r="B179" s="93">
        <v>-9</v>
      </c>
      <c r="C179" s="93" t="s">
        <v>138</v>
      </c>
      <c r="D179" s="94">
        <v>366669.87</v>
      </c>
      <c r="E179" s="95">
        <f>VLOOKUP(A179,'Balancete 2014'!A:D,4,0)</f>
        <v>1183132.82</v>
      </c>
      <c r="I179" s="95">
        <v>648835.05000000005</v>
      </c>
      <c r="J179" s="99">
        <f t="shared" si="2"/>
        <v>-816462.95000000007</v>
      </c>
    </row>
    <row r="180" spans="1:10">
      <c r="A180" s="92" t="s">
        <v>140</v>
      </c>
      <c r="B180" s="93">
        <v>-7</v>
      </c>
      <c r="C180" s="93" t="s">
        <v>830</v>
      </c>
      <c r="D180" s="94">
        <v>366669.87</v>
      </c>
      <c r="E180" s="95">
        <f>VLOOKUP(A180,'Balancete 2014'!A:D,4,0)</f>
        <v>1183132.82</v>
      </c>
      <c r="I180" s="95">
        <v>648835.05000000005</v>
      </c>
      <c r="J180" s="99">
        <f t="shared" si="2"/>
        <v>-816462.95000000007</v>
      </c>
    </row>
    <row r="181" spans="1:10">
      <c r="A181" s="92" t="s">
        <v>141</v>
      </c>
      <c r="B181" s="93">
        <v>-6</v>
      </c>
      <c r="C181" s="93" t="s">
        <v>132</v>
      </c>
      <c r="D181" s="94">
        <v>436536.02</v>
      </c>
      <c r="E181" s="95">
        <f>VLOOKUP(A181,'Balancete 2014'!A:D,4,0)</f>
        <v>11339006.68</v>
      </c>
      <c r="I181" s="95">
        <v>3968277.29</v>
      </c>
      <c r="J181" s="99">
        <f t="shared" si="2"/>
        <v>-10902470.66</v>
      </c>
    </row>
    <row r="182" spans="1:10">
      <c r="A182" s="92" t="s">
        <v>142</v>
      </c>
      <c r="B182" s="93">
        <v>-3</v>
      </c>
      <c r="C182" s="93" t="s">
        <v>132</v>
      </c>
      <c r="D182" s="94">
        <v>436536.02</v>
      </c>
      <c r="E182" s="95">
        <f>VLOOKUP(A182,'Balancete 2014'!A:D,4,0)</f>
        <v>11339006.68</v>
      </c>
      <c r="I182" s="95">
        <v>3968277.29</v>
      </c>
      <c r="J182" s="99">
        <f t="shared" si="2"/>
        <v>-10902470.66</v>
      </c>
    </row>
    <row r="183" spans="1:10">
      <c r="A183" s="92" t="s">
        <v>144</v>
      </c>
      <c r="B183" s="93">
        <v>-1</v>
      </c>
      <c r="C183" s="93" t="s">
        <v>831</v>
      </c>
      <c r="D183" s="94">
        <v>538.94000000000005</v>
      </c>
      <c r="E183" s="95">
        <f>VLOOKUP(A183,'Balancete 2014'!A:D,4,0)</f>
        <v>547.33000000000004</v>
      </c>
      <c r="I183" s="95">
        <v>128.22</v>
      </c>
      <c r="J183" s="99">
        <f t="shared" si="2"/>
        <v>-8.3899999999999864</v>
      </c>
    </row>
    <row r="184" spans="1:10">
      <c r="A184" s="92" t="s">
        <v>146</v>
      </c>
      <c r="B184" s="93">
        <v>-4</v>
      </c>
      <c r="C184" s="93" t="s">
        <v>832</v>
      </c>
      <c r="D184" s="94">
        <v>435997.08</v>
      </c>
      <c r="E184" s="95">
        <f>VLOOKUP(A184,'Balancete 2014'!A:D,4,0)</f>
        <v>921432.36</v>
      </c>
      <c r="I184" s="95">
        <v>921432.36</v>
      </c>
      <c r="J184" s="99">
        <f t="shared" si="2"/>
        <v>-485435.27999999997</v>
      </c>
    </row>
    <row r="185" spans="1:10">
      <c r="A185" s="92" t="s">
        <v>147</v>
      </c>
      <c r="B185" s="93">
        <v>-7</v>
      </c>
      <c r="C185" s="93" t="s">
        <v>148</v>
      </c>
      <c r="D185" s="94">
        <v>14531852.33</v>
      </c>
      <c r="E185" s="95">
        <f>VLOOKUP(A185,'Balancete 2014'!A:D,4,0)</f>
        <v>38078820.880000003</v>
      </c>
      <c r="I185" s="95">
        <v>16874562.960000001</v>
      </c>
      <c r="J185" s="99">
        <f t="shared" si="2"/>
        <v>-23546968.550000004</v>
      </c>
    </row>
    <row r="186" spans="1:10">
      <c r="A186" s="92" t="s">
        <v>149</v>
      </c>
      <c r="B186" s="93">
        <v>0</v>
      </c>
      <c r="C186" s="93" t="s">
        <v>150</v>
      </c>
      <c r="D186" s="94">
        <v>14531852.33</v>
      </c>
      <c r="E186" s="95">
        <f>VLOOKUP(A186,'Balancete 2014'!A:D,4,0)</f>
        <v>38078820.880000003</v>
      </c>
      <c r="I186" s="95">
        <v>16874562.960000001</v>
      </c>
      <c r="J186" s="99">
        <f t="shared" si="2"/>
        <v>-23546968.550000004</v>
      </c>
    </row>
    <row r="187" spans="1:10">
      <c r="A187" s="92" t="s">
        <v>151</v>
      </c>
      <c r="B187" s="93">
        <v>-3</v>
      </c>
      <c r="C187" s="93" t="s">
        <v>150</v>
      </c>
      <c r="D187" s="94">
        <v>10682009.07</v>
      </c>
      <c r="E187" s="95">
        <f>VLOOKUP(A187,'Balancete 2014'!A:D,4,0)</f>
        <v>27993038.469999999</v>
      </c>
      <c r="I187" s="95">
        <v>12401434.48</v>
      </c>
      <c r="J187" s="99">
        <f t="shared" si="2"/>
        <v>-17311029.399999999</v>
      </c>
    </row>
    <row r="188" spans="1:10">
      <c r="A188" s="92" t="s">
        <v>338</v>
      </c>
      <c r="B188" s="93">
        <v>-5</v>
      </c>
      <c r="C188" s="93" t="s">
        <v>150</v>
      </c>
      <c r="D188" s="94">
        <v>10683615.140000001</v>
      </c>
      <c r="E188" s="95">
        <f>VLOOKUP(A188,'Balancete 2014'!A:D,4,0)</f>
        <v>27770863.710000001</v>
      </c>
      <c r="I188" s="95">
        <v>12406228.140000001</v>
      </c>
      <c r="J188" s="99">
        <f t="shared" si="2"/>
        <v>-17087248.57</v>
      </c>
    </row>
    <row r="189" spans="1:10">
      <c r="A189" s="92" t="s">
        <v>152</v>
      </c>
      <c r="B189" s="93">
        <v>-3</v>
      </c>
      <c r="C189" s="93" t="s">
        <v>150</v>
      </c>
      <c r="D189" s="94">
        <v>10683615.140000001</v>
      </c>
      <c r="E189" s="95">
        <f>VLOOKUP(A189,'Balancete 2014'!A:D,4,0)</f>
        <v>27770863.710000001</v>
      </c>
      <c r="I189" s="95">
        <v>12406228.140000001</v>
      </c>
      <c r="J189" s="99">
        <f t="shared" si="2"/>
        <v>-17087248.57</v>
      </c>
    </row>
    <row r="190" spans="1:10">
      <c r="A190" s="92" t="s">
        <v>153</v>
      </c>
      <c r="B190" s="93">
        <v>-6</v>
      </c>
      <c r="C190" s="93" t="s">
        <v>833</v>
      </c>
      <c r="D190" s="94">
        <v>-1606.07</v>
      </c>
      <c r="E190" s="95">
        <f>VLOOKUP(A190,'Balancete 2014'!A:D,4,0)</f>
        <v>-7185.28</v>
      </c>
      <c r="I190" s="95">
        <v>-4793.66</v>
      </c>
      <c r="J190" s="99">
        <f t="shared" si="2"/>
        <v>5579.21</v>
      </c>
    </row>
    <row r="191" spans="1:10">
      <c r="A191" s="92" t="s">
        <v>340</v>
      </c>
      <c r="B191" s="93">
        <v>-4</v>
      </c>
      <c r="C191" s="93" t="s">
        <v>834</v>
      </c>
      <c r="D191" s="94">
        <v>-1606.07</v>
      </c>
      <c r="E191" s="95">
        <f>VLOOKUP(A191,'Balancete 2014'!A:D,4,0)</f>
        <v>-7185.28</v>
      </c>
      <c r="I191" s="95">
        <v>-4793.66</v>
      </c>
      <c r="J191" s="99">
        <f t="shared" si="2"/>
        <v>5579.21</v>
      </c>
    </row>
    <row r="192" spans="1:10">
      <c r="A192" s="92" t="s">
        <v>154</v>
      </c>
      <c r="B192" s="93">
        <v>-7</v>
      </c>
      <c r="C192" s="93" t="s">
        <v>155</v>
      </c>
      <c r="D192" s="94">
        <v>3849843.26</v>
      </c>
      <c r="E192" s="95">
        <f>VLOOKUP(A192,'Balancete 2014'!A:D,4,0)</f>
        <v>10085782.41</v>
      </c>
      <c r="I192" s="95">
        <v>4473128.4800000004</v>
      </c>
      <c r="J192" s="99">
        <f t="shared" si="2"/>
        <v>-6235939.1500000004</v>
      </c>
    </row>
    <row r="193" spans="1:12">
      <c r="A193" s="92" t="s">
        <v>339</v>
      </c>
      <c r="B193" s="93">
        <v>-9</v>
      </c>
      <c r="C193" s="93" t="s">
        <v>155</v>
      </c>
      <c r="D193" s="94">
        <v>3850421.45</v>
      </c>
      <c r="E193" s="95">
        <f>VLOOKUP(A193,'Balancete 2014'!A:D,4,0)</f>
        <v>10005799.5</v>
      </c>
      <c r="I193" s="95">
        <v>4474854.2</v>
      </c>
      <c r="J193" s="99">
        <f t="shared" si="2"/>
        <v>-6155378.0499999998</v>
      </c>
    </row>
    <row r="194" spans="1:12">
      <c r="A194" s="92" t="s">
        <v>156</v>
      </c>
      <c r="B194" s="93">
        <v>-7</v>
      </c>
      <c r="C194" s="93" t="s">
        <v>155</v>
      </c>
      <c r="D194" s="94">
        <v>3850421.45</v>
      </c>
      <c r="E194" s="95">
        <f>VLOOKUP(A194,'Balancete 2014'!A:D,4,0)</f>
        <v>10005799.5</v>
      </c>
      <c r="I194" s="95">
        <v>4474854.2</v>
      </c>
      <c r="J194" s="99">
        <f t="shared" si="2"/>
        <v>-6155378.0499999998</v>
      </c>
    </row>
    <row r="195" spans="1:12">
      <c r="A195" s="92" t="s">
        <v>157</v>
      </c>
      <c r="B195" s="93">
        <v>0</v>
      </c>
      <c r="C195" s="93" t="s">
        <v>835</v>
      </c>
      <c r="D195" s="94">
        <v>-578.19000000000005</v>
      </c>
      <c r="E195" s="95">
        <f>VLOOKUP(A195,'Balancete 2014'!A:D,4,0)</f>
        <v>-2586.6999999999998</v>
      </c>
      <c r="I195" s="95">
        <v>-1725.72</v>
      </c>
      <c r="J195" s="99">
        <f t="shared" si="2"/>
        <v>2008.5099999999998</v>
      </c>
    </row>
    <row r="196" spans="1:12">
      <c r="A196" s="92" t="s">
        <v>341</v>
      </c>
      <c r="B196" s="93">
        <v>-8</v>
      </c>
      <c r="C196" s="93" t="s">
        <v>836</v>
      </c>
      <c r="D196" s="94">
        <v>-578.19000000000005</v>
      </c>
      <c r="E196" s="95">
        <f>VLOOKUP(A196,'Balancete 2014'!A:D,4,0)</f>
        <v>-2586.6999999999998</v>
      </c>
      <c r="I196" s="95">
        <v>-1725.72</v>
      </c>
      <c r="J196" s="99">
        <f t="shared" si="2"/>
        <v>2008.5099999999998</v>
      </c>
    </row>
    <row r="197" spans="1:12">
      <c r="A197" s="92">
        <v>4</v>
      </c>
      <c r="B197" s="93">
        <v>-6</v>
      </c>
      <c r="C197" s="93" t="s">
        <v>343</v>
      </c>
      <c r="D197" s="94">
        <v>691167444.55999994</v>
      </c>
      <c r="E197" s="95">
        <f>VLOOKUP(A197,'Balancete 2014'!A:D,4,0)</f>
        <v>496468837.75</v>
      </c>
      <c r="I197" s="95">
        <v>361640114.55000001</v>
      </c>
      <c r="J197" s="99">
        <f>+D197-E197</f>
        <v>194698606.80999994</v>
      </c>
    </row>
    <row r="198" spans="1:12">
      <c r="A198" s="92" t="s">
        <v>158</v>
      </c>
      <c r="B198" s="93">
        <v>-1</v>
      </c>
      <c r="C198" s="93" t="s">
        <v>159</v>
      </c>
      <c r="D198" s="94">
        <v>691167444.55999994</v>
      </c>
      <c r="E198" s="95">
        <f>VLOOKUP(A198,'Balancete 2014'!A:D,4,0)</f>
        <v>496468837.75</v>
      </c>
      <c r="I198" s="95">
        <v>361640114.55000001</v>
      </c>
      <c r="J198" s="99">
        <f t="shared" si="2"/>
        <v>194698606.80999994</v>
      </c>
    </row>
    <row r="199" spans="1:12">
      <c r="A199" s="92" t="s">
        <v>320</v>
      </c>
      <c r="B199" s="93">
        <v>-6</v>
      </c>
      <c r="C199" s="93" t="s">
        <v>305</v>
      </c>
      <c r="D199" s="94">
        <v>16458998.84</v>
      </c>
      <c r="E199" s="95">
        <f>VLOOKUP(A199,'Balancete 2014'!A:D,4,0)</f>
        <v>196736373.74000001</v>
      </c>
      <c r="I199" s="95">
        <v>139192097.18000001</v>
      </c>
      <c r="J199" s="99">
        <f t="shared" si="2"/>
        <v>-180277374.90000001</v>
      </c>
    </row>
    <row r="200" spans="1:12">
      <c r="A200" s="92" t="s">
        <v>306</v>
      </c>
      <c r="B200" s="93">
        <v>0</v>
      </c>
      <c r="C200" s="93" t="s">
        <v>307</v>
      </c>
      <c r="D200" s="94">
        <v>16458998.84</v>
      </c>
      <c r="E200" s="95">
        <f>VLOOKUP(A200,'Balancete 2014'!A:D,4,0)</f>
        <v>196736373.74000001</v>
      </c>
      <c r="I200" s="95">
        <v>139192097.18000001</v>
      </c>
      <c r="J200" s="99">
        <f t="shared" si="2"/>
        <v>-180277374.90000001</v>
      </c>
    </row>
    <row r="201" spans="1:12">
      <c r="A201" s="92" t="s">
        <v>308</v>
      </c>
      <c r="B201" s="93">
        <v>-1</v>
      </c>
      <c r="C201" s="93" t="s">
        <v>309</v>
      </c>
      <c r="D201" s="94">
        <v>16458998.84</v>
      </c>
      <c r="E201" s="95">
        <f>VLOOKUP(A201,'Balancete 2014'!A:D,4,0)</f>
        <v>196736373.74000001</v>
      </c>
      <c r="H201" s="94">
        <v>208428602.47</v>
      </c>
      <c r="I201" s="95">
        <v>139192097.18000001</v>
      </c>
      <c r="J201" s="99">
        <f t="shared" si="2"/>
        <v>-180277374.90000001</v>
      </c>
    </row>
    <row r="202" spans="1:12">
      <c r="A202" s="92" t="s">
        <v>247</v>
      </c>
      <c r="B202" s="93">
        <v>0</v>
      </c>
      <c r="C202" s="93" t="s">
        <v>310</v>
      </c>
      <c r="D202" s="94">
        <v>16458998.84</v>
      </c>
      <c r="E202" s="95">
        <f>VLOOKUP(A202,'Balancete 2014'!A:D,4,0)</f>
        <v>196736373.74000001</v>
      </c>
      <c r="H202" s="100">
        <f>+H201-E202</f>
        <v>11692228.729999989</v>
      </c>
      <c r="I202" s="95">
        <v>139192097.18000001</v>
      </c>
      <c r="J202" s="99">
        <f t="shared" si="2"/>
        <v>-180277374.90000001</v>
      </c>
    </row>
    <row r="203" spans="1:12">
      <c r="A203" s="92" t="s">
        <v>160</v>
      </c>
      <c r="B203" s="93">
        <v>-4</v>
      </c>
      <c r="C203" s="93" t="s">
        <v>161</v>
      </c>
      <c r="D203" s="94">
        <v>270556978.81999999</v>
      </c>
      <c r="E203" s="95">
        <f>VLOOKUP(A203,'Balancete 2014'!A:D,4,0)</f>
        <v>294025728.44999999</v>
      </c>
      <c r="I203" s="95">
        <v>219850479.72999999</v>
      </c>
      <c r="J203" s="99">
        <f t="shared" si="2"/>
        <v>-23468749.629999995</v>
      </c>
    </row>
    <row r="204" spans="1:12">
      <c r="A204" s="92" t="s">
        <v>321</v>
      </c>
      <c r="B204" s="93">
        <v>-8</v>
      </c>
      <c r="C204" s="93" t="s">
        <v>516</v>
      </c>
      <c r="D204" s="94">
        <v>6497213.3200000003</v>
      </c>
      <c r="E204" s="95">
        <f>VLOOKUP(A204,'Balancete 2014'!A:D,4,0)</f>
        <v>20106491.969999999</v>
      </c>
      <c r="I204" s="95">
        <v>9649486.3900000006</v>
      </c>
      <c r="J204" s="99">
        <f t="shared" si="2"/>
        <v>-13609278.649999999</v>
      </c>
      <c r="K204" s="100"/>
      <c r="L204" s="100"/>
    </row>
    <row r="205" spans="1:12">
      <c r="A205" s="92" t="s">
        <v>162</v>
      </c>
      <c r="B205" s="93">
        <v>0</v>
      </c>
      <c r="C205" s="93" t="s">
        <v>837</v>
      </c>
      <c r="D205" s="94">
        <v>6497213.3200000003</v>
      </c>
      <c r="E205" s="95">
        <f>VLOOKUP(A205,'Balancete 2014'!A:D,4,0)</f>
        <v>20106491.969999999</v>
      </c>
      <c r="I205" s="95">
        <v>9649486.3900000006</v>
      </c>
      <c r="J205" s="99">
        <f t="shared" si="2"/>
        <v>-13609278.649999999</v>
      </c>
      <c r="K205" s="100"/>
      <c r="L205" s="100"/>
    </row>
    <row r="206" spans="1:12">
      <c r="A206" s="92" t="s">
        <v>298</v>
      </c>
      <c r="B206" s="93">
        <v>-8</v>
      </c>
      <c r="C206" s="93" t="s">
        <v>838</v>
      </c>
      <c r="D206" s="94">
        <v>5907551.6799999997</v>
      </c>
      <c r="E206" s="95">
        <f>VLOOKUP(A206,'Balancete 2014'!A:D,4,0)</f>
        <v>9204587.2200000007</v>
      </c>
      <c r="I206" s="95">
        <v>2804391.71</v>
      </c>
      <c r="J206" s="99">
        <f t="shared" si="2"/>
        <v>-3297035.540000001</v>
      </c>
      <c r="K206" s="100"/>
      <c r="L206" s="100"/>
    </row>
    <row r="207" spans="1:12">
      <c r="A207" s="92" t="s">
        <v>163</v>
      </c>
      <c r="B207" s="93">
        <v>-6</v>
      </c>
      <c r="C207" s="93" t="s">
        <v>839</v>
      </c>
      <c r="D207" s="94">
        <v>60830.99</v>
      </c>
      <c r="E207" s="95">
        <f>VLOOKUP(A207,'Balancete 2014'!A:D,4,0)</f>
        <v>4405079.59</v>
      </c>
      <c r="I207" s="95">
        <v>3319298.04</v>
      </c>
      <c r="J207" s="99">
        <f t="shared" si="2"/>
        <v>-4344248.5999999996</v>
      </c>
      <c r="K207" s="100"/>
      <c r="L207" s="100"/>
    </row>
    <row r="208" spans="1:12">
      <c r="A208" s="92" t="s">
        <v>164</v>
      </c>
      <c r="B208" s="93">
        <v>-4</v>
      </c>
      <c r="C208" s="93" t="s">
        <v>840</v>
      </c>
      <c r="D208" s="94">
        <v>450090.45</v>
      </c>
      <c r="E208" s="95">
        <f>VLOOKUP(A208,'Balancete 2014'!A:D,4,0)</f>
        <v>5337932.0199999996</v>
      </c>
      <c r="I208" s="95">
        <v>2896870.75</v>
      </c>
      <c r="J208" s="99">
        <f t="shared" si="2"/>
        <v>-4887841.5699999994</v>
      </c>
    </row>
    <row r="209" spans="1:14">
      <c r="A209" s="92" t="s">
        <v>165</v>
      </c>
      <c r="B209" s="93">
        <v>-2</v>
      </c>
      <c r="C209" s="93" t="s">
        <v>841</v>
      </c>
      <c r="D209" s="94">
        <v>78740.2</v>
      </c>
      <c r="E209" s="95">
        <f>VLOOKUP(A209,'Balancete 2014'!A:D,4,0)</f>
        <v>1158893.1399999999</v>
      </c>
      <c r="I209" s="95">
        <v>628925.89</v>
      </c>
      <c r="J209" s="99">
        <f t="shared" si="2"/>
        <v>-1080152.94</v>
      </c>
    </row>
    <row r="210" spans="1:14">
      <c r="A210" s="92" t="s">
        <v>522</v>
      </c>
      <c r="B210" s="93">
        <v>-1</v>
      </c>
      <c r="C210" s="93" t="s">
        <v>523</v>
      </c>
      <c r="D210" s="94">
        <v>14343.75</v>
      </c>
      <c r="E210" s="95">
        <f>VLOOKUP(A210,'Balancete 2014'!A:D,4,0)</f>
        <v>73439.63</v>
      </c>
      <c r="I210" s="95" t="e">
        <v>#N/A</v>
      </c>
      <c r="J210" s="99">
        <f t="shared" si="2"/>
        <v>-59095.880000000005</v>
      </c>
    </row>
    <row r="211" spans="1:14">
      <c r="A211" s="92" t="s">
        <v>524</v>
      </c>
      <c r="B211" s="93">
        <v>-9</v>
      </c>
      <c r="C211" s="93" t="s">
        <v>842</v>
      </c>
      <c r="D211" s="94">
        <v>14343.75</v>
      </c>
      <c r="E211" s="95">
        <f>VLOOKUP(A211,'Balancete 2014'!A:D,4,0)</f>
        <v>73439.63</v>
      </c>
      <c r="I211" s="95" t="e">
        <v>#N/A</v>
      </c>
      <c r="J211" s="99">
        <f t="shared" ref="J211:J270" si="3">+D211-E211</f>
        <v>-59095.880000000005</v>
      </c>
    </row>
    <row r="212" spans="1:14">
      <c r="A212" s="92" t="s">
        <v>526</v>
      </c>
      <c r="B212" s="93">
        <v>-5</v>
      </c>
      <c r="C212" s="93" t="s">
        <v>843</v>
      </c>
      <c r="D212" s="94">
        <v>14343.75</v>
      </c>
      <c r="E212" s="95">
        <f>VLOOKUP(A212,'Balancete 2014'!A:D,4,0)</f>
        <v>73439.63</v>
      </c>
      <c r="I212" s="95" t="e">
        <v>#N/A</v>
      </c>
      <c r="J212" s="99">
        <f t="shared" si="3"/>
        <v>-59095.880000000005</v>
      </c>
    </row>
    <row r="213" spans="1:14">
      <c r="A213" s="92" t="s">
        <v>323</v>
      </c>
      <c r="B213" s="93">
        <v>-5</v>
      </c>
      <c r="C213" s="93" t="s">
        <v>528</v>
      </c>
      <c r="D213" s="94">
        <v>264045421.75</v>
      </c>
      <c r="E213" s="95">
        <f>VLOOKUP(A213,'Balancete 2014'!A:D,4,0)</f>
        <v>273845796.85000002</v>
      </c>
      <c r="I213" s="95">
        <v>210200993.34</v>
      </c>
      <c r="J213" s="99">
        <f t="shared" si="3"/>
        <v>-9800375.1000000238</v>
      </c>
    </row>
    <row r="214" spans="1:14">
      <c r="A214" s="92" t="s">
        <v>166</v>
      </c>
      <c r="B214" s="93">
        <v>-1</v>
      </c>
      <c r="C214" s="93" t="s">
        <v>167</v>
      </c>
      <c r="D214" s="94">
        <v>264045421.75</v>
      </c>
      <c r="E214" s="95">
        <f>VLOOKUP(A214,'Balancete 2014'!A:D,4,0)</f>
        <v>273845796.85000002</v>
      </c>
      <c r="I214" s="95">
        <v>210200993.34</v>
      </c>
      <c r="J214" s="99">
        <f t="shared" si="3"/>
        <v>-9800375.1000000238</v>
      </c>
      <c r="L214" s="113" t="s">
        <v>321</v>
      </c>
      <c r="M214" s="114">
        <v>6497213.3200000003</v>
      </c>
      <c r="N214" s="115">
        <v>10457005.579999998</v>
      </c>
    </row>
    <row r="215" spans="1:14">
      <c r="A215" s="92" t="s">
        <v>168</v>
      </c>
      <c r="B215" s="93">
        <v>0</v>
      </c>
      <c r="C215" s="93" t="s">
        <v>902</v>
      </c>
      <c r="D215" s="94">
        <v>203144782.16</v>
      </c>
      <c r="E215" s="95">
        <f>VLOOKUP(A215,'Balancete 2014'!A:D,4,0)</f>
        <v>210684754.06999999</v>
      </c>
      <c r="I215" s="95">
        <v>161719278.13</v>
      </c>
      <c r="J215" s="99">
        <f t="shared" si="3"/>
        <v>-7539971.9099999964</v>
      </c>
      <c r="L215" s="116" t="s">
        <v>522</v>
      </c>
      <c r="M215" s="117">
        <v>14343.75</v>
      </c>
      <c r="N215" s="118">
        <v>73439.63</v>
      </c>
    </row>
    <row r="216" spans="1:14">
      <c r="A216" s="92" t="s">
        <v>169</v>
      </c>
      <c r="B216" s="93">
        <v>-8</v>
      </c>
      <c r="C216" s="93" t="s">
        <v>903</v>
      </c>
      <c r="D216" s="94">
        <v>60900639.590000004</v>
      </c>
      <c r="E216" s="95">
        <f>VLOOKUP(A216,'Balancete 2014'!A:D,4,0)</f>
        <v>63161042.780000001</v>
      </c>
      <c r="I216" s="95">
        <v>48481715.210000001</v>
      </c>
      <c r="J216" s="99">
        <f t="shared" si="3"/>
        <v>-2260403.1899999976</v>
      </c>
      <c r="L216" s="116" t="s">
        <v>322</v>
      </c>
      <c r="M216" s="117">
        <v>420610465.74000001</v>
      </c>
      <c r="N216" s="118">
        <v>3109197.9199999995</v>
      </c>
    </row>
    <row r="217" spans="1:14">
      <c r="A217" s="92" t="s">
        <v>322</v>
      </c>
      <c r="B217" s="93">
        <v>-5</v>
      </c>
      <c r="C217" s="93" t="s">
        <v>170</v>
      </c>
      <c r="D217" s="94">
        <v>420610465.74000001</v>
      </c>
      <c r="E217" s="95">
        <f>VLOOKUP(A217,'Balancete 2014'!A:D,4,0)</f>
        <v>5706735.5599999996</v>
      </c>
      <c r="I217" s="95">
        <v>2597537.64</v>
      </c>
      <c r="J217" s="99">
        <f t="shared" si="3"/>
        <v>414903730.18000001</v>
      </c>
      <c r="L217" s="116"/>
      <c r="M217" s="117">
        <f>(+M216+M215+M214)/1000</f>
        <v>427122.02280999999</v>
      </c>
      <c r="N217" s="118">
        <v>13639643.129999997</v>
      </c>
    </row>
    <row r="218" spans="1:14">
      <c r="A218" s="92" t="s">
        <v>171</v>
      </c>
      <c r="B218" s="93">
        <v>-6</v>
      </c>
      <c r="C218" s="93" t="s">
        <v>172</v>
      </c>
      <c r="D218" s="94">
        <v>754994.43</v>
      </c>
      <c r="E218" s="95">
        <f>VLOOKUP(A218,'Balancete 2014'!A:D,4,0)</f>
        <v>428928.08</v>
      </c>
      <c r="I218" s="95">
        <v>369395.76</v>
      </c>
      <c r="J218" s="99">
        <f t="shared" si="3"/>
        <v>326066.35000000003</v>
      </c>
      <c r="L218" s="116"/>
      <c r="M218" s="119"/>
      <c r="N218" s="120">
        <v>13640</v>
      </c>
    </row>
    <row r="219" spans="1:14">
      <c r="A219" s="92" t="s">
        <v>173</v>
      </c>
      <c r="B219" s="93">
        <v>-8</v>
      </c>
      <c r="C219" s="93" t="s">
        <v>844</v>
      </c>
      <c r="D219" s="94">
        <v>754994.43</v>
      </c>
      <c r="E219" s="95">
        <f>VLOOKUP(A219,'Balancete 2014'!A:D,4,0)</f>
        <v>428928.08</v>
      </c>
      <c r="I219" s="95">
        <v>369395.76</v>
      </c>
      <c r="J219" s="99">
        <f t="shared" si="3"/>
        <v>326066.35000000003</v>
      </c>
      <c r="L219" s="116">
        <v>49985</v>
      </c>
      <c r="M219" s="117">
        <v>5401650.9000000004</v>
      </c>
      <c r="N219" s="120"/>
    </row>
    <row r="220" spans="1:14">
      <c r="A220" s="92" t="s">
        <v>532</v>
      </c>
      <c r="B220" s="93">
        <v>-6</v>
      </c>
      <c r="C220" s="93" t="s">
        <v>845</v>
      </c>
      <c r="D220" s="94">
        <v>150327.41</v>
      </c>
      <c r="E220" s="95" t="e">
        <f>VLOOKUP(A220,'Balancete 2014'!A:D,4,0)</f>
        <v>#N/A</v>
      </c>
      <c r="I220" s="95" t="e">
        <v>#N/A</v>
      </c>
      <c r="J220" s="99" t="e">
        <f t="shared" si="3"/>
        <v>#N/A</v>
      </c>
      <c r="L220" s="116"/>
      <c r="M220" s="119">
        <f>+M219/1000</f>
        <v>5401.6509000000005</v>
      </c>
      <c r="N220" s="120"/>
    </row>
    <row r="221" spans="1:14">
      <c r="A221" s="92" t="s">
        <v>534</v>
      </c>
      <c r="B221" s="93">
        <v>-4</v>
      </c>
      <c r="C221" s="93" t="s">
        <v>846</v>
      </c>
      <c r="D221" s="94">
        <v>18039.29</v>
      </c>
      <c r="E221" s="95" t="e">
        <f>VLOOKUP(A221,'Balancete 2014'!A:D,4,0)</f>
        <v>#N/A</v>
      </c>
      <c r="I221" s="95" t="e">
        <v>#N/A</v>
      </c>
      <c r="J221" s="99" t="e">
        <f t="shared" si="3"/>
        <v>#N/A</v>
      </c>
      <c r="L221" s="121"/>
      <c r="M221" s="122">
        <f>+M217-M220</f>
        <v>421720.37190999999</v>
      </c>
      <c r="N221" s="123"/>
    </row>
    <row r="222" spans="1:14">
      <c r="A222" s="92" t="s">
        <v>536</v>
      </c>
      <c r="B222" s="93">
        <v>-2</v>
      </c>
      <c r="C222" s="93" t="s">
        <v>847</v>
      </c>
      <c r="D222" s="94">
        <v>12026.19</v>
      </c>
      <c r="E222" s="95" t="e">
        <f>VLOOKUP(A222,'Balancete 2014'!A:D,4,0)</f>
        <v>#N/A</v>
      </c>
      <c r="I222" s="95" t="e">
        <v>#N/A</v>
      </c>
      <c r="J222" s="99" t="e">
        <f t="shared" si="3"/>
        <v>#N/A</v>
      </c>
    </row>
    <row r="223" spans="1:14">
      <c r="A223" s="92" t="s">
        <v>538</v>
      </c>
      <c r="B223" s="93">
        <v>0</v>
      </c>
      <c r="C223" s="93" t="s">
        <v>848</v>
      </c>
      <c r="D223" s="94">
        <v>30065.48</v>
      </c>
      <c r="E223" s="95" t="e">
        <f>VLOOKUP(A223,'Balancete 2014'!A:D,4,0)</f>
        <v>#N/A</v>
      </c>
      <c r="I223" s="95" t="e">
        <v>#N/A</v>
      </c>
      <c r="J223" s="99" t="e">
        <f t="shared" si="3"/>
        <v>#N/A</v>
      </c>
    </row>
    <row r="224" spans="1:14">
      <c r="A224" s="92" t="s">
        <v>174</v>
      </c>
      <c r="B224" s="93">
        <v>-9</v>
      </c>
      <c r="C224" s="93" t="s">
        <v>849</v>
      </c>
      <c r="D224" s="94">
        <v>381563.02</v>
      </c>
      <c r="E224" s="95">
        <f>VLOOKUP(A224,'Balancete 2014'!A:D,4,0)</f>
        <v>316779.36</v>
      </c>
      <c r="I224" s="95">
        <v>285988.15000000002</v>
      </c>
      <c r="J224" s="99">
        <f t="shared" si="3"/>
        <v>64783.660000000033</v>
      </c>
    </row>
    <row r="225" spans="1:10">
      <c r="A225" s="92" t="s">
        <v>175</v>
      </c>
      <c r="B225" s="93">
        <v>-7</v>
      </c>
      <c r="C225" s="93" t="s">
        <v>850</v>
      </c>
      <c r="D225" s="94">
        <v>122733.11</v>
      </c>
      <c r="E225" s="95">
        <f>VLOOKUP(A225,'Balancete 2014'!A:D,4,0)</f>
        <v>87985.26</v>
      </c>
      <c r="I225" s="95">
        <v>59244.15</v>
      </c>
      <c r="J225" s="99">
        <f t="shared" si="3"/>
        <v>34747.850000000006</v>
      </c>
    </row>
    <row r="226" spans="1:10">
      <c r="A226" s="92" t="s">
        <v>176</v>
      </c>
      <c r="B226" s="93">
        <v>-5</v>
      </c>
      <c r="C226" s="93" t="s">
        <v>851</v>
      </c>
      <c r="D226" s="94">
        <v>40239.93</v>
      </c>
      <c r="E226" s="95">
        <f>VLOOKUP(A226,'Balancete 2014'!A:D,4,0)</f>
        <v>24163.46</v>
      </c>
      <c r="I226" s="95">
        <v>24163.46</v>
      </c>
      <c r="J226" s="99">
        <f t="shared" si="3"/>
        <v>16076.470000000001</v>
      </c>
    </row>
    <row r="227" spans="1:10">
      <c r="A227" s="92" t="s">
        <v>543</v>
      </c>
      <c r="B227" s="93">
        <v>-7</v>
      </c>
      <c r="C227" s="93" t="s">
        <v>544</v>
      </c>
      <c r="D227" s="94">
        <v>5401650.9000000004</v>
      </c>
      <c r="E227" s="95">
        <f>VLOOKUP(A227,'Balancete 2014'!A:D,4,0)</f>
        <v>2013542.19</v>
      </c>
      <c r="I227" s="95" t="e">
        <v>#N/A</v>
      </c>
      <c r="J227" s="99">
        <f t="shared" si="3"/>
        <v>3388108.7100000004</v>
      </c>
    </row>
    <row r="228" spans="1:10">
      <c r="A228" s="92" t="s">
        <v>545</v>
      </c>
      <c r="B228" s="93">
        <v>-2</v>
      </c>
      <c r="C228" s="93" t="s">
        <v>544</v>
      </c>
      <c r="D228" s="94">
        <v>5401650.9000000004</v>
      </c>
      <c r="E228" s="95">
        <f>VLOOKUP(A228,'Balancete 2014'!A:D,4,0)</f>
        <v>2013542.19</v>
      </c>
      <c r="I228" s="95" t="e">
        <v>#N/A</v>
      </c>
      <c r="J228" s="99">
        <f t="shared" si="3"/>
        <v>3388108.7100000004</v>
      </c>
    </row>
    <row r="229" spans="1:10">
      <c r="A229" s="92" t="s">
        <v>546</v>
      </c>
      <c r="B229" s="93">
        <v>-7</v>
      </c>
      <c r="C229" s="93" t="s">
        <v>904</v>
      </c>
      <c r="D229" s="94">
        <v>5401650.9000000004</v>
      </c>
      <c r="E229" s="95">
        <f>VLOOKUP(A229,'Balancete 2014'!A:D,4,0)</f>
        <v>2013542.19</v>
      </c>
      <c r="I229" s="95" t="e">
        <v>#N/A</v>
      </c>
      <c r="J229" s="99">
        <f t="shared" si="3"/>
        <v>3388108.7100000004</v>
      </c>
    </row>
    <row r="230" spans="1:10">
      <c r="A230" s="92" t="s">
        <v>177</v>
      </c>
      <c r="B230" s="93">
        <v>-7</v>
      </c>
      <c r="C230" s="93" t="s">
        <v>178</v>
      </c>
      <c r="D230" s="94">
        <v>414453820.41000003</v>
      </c>
      <c r="E230" s="95">
        <f>VLOOKUP(A230,'Balancete 2014'!A:D,4,0)</f>
        <v>3264265.29</v>
      </c>
      <c r="I230" s="95">
        <v>2228141.88</v>
      </c>
      <c r="J230" s="99">
        <f t="shared" si="3"/>
        <v>411189555.12</v>
      </c>
    </row>
    <row r="231" spans="1:10">
      <c r="A231" s="92" t="s">
        <v>179</v>
      </c>
      <c r="B231" s="93">
        <v>0</v>
      </c>
      <c r="C231" s="93" t="s">
        <v>852</v>
      </c>
      <c r="D231" s="94">
        <v>414453820.41000003</v>
      </c>
      <c r="E231" s="95">
        <f>VLOOKUP(A231,'Balancete 2014'!A:D,4,0)</f>
        <v>3264265.29</v>
      </c>
      <c r="I231" s="95">
        <v>2228141.88</v>
      </c>
      <c r="J231" s="99">
        <f t="shared" si="3"/>
        <v>411189555.12</v>
      </c>
    </row>
    <row r="232" spans="1:10">
      <c r="A232" s="92" t="s">
        <v>180</v>
      </c>
      <c r="B232" s="93">
        <v>-9</v>
      </c>
      <c r="C232" s="93" t="s">
        <v>853</v>
      </c>
      <c r="D232" s="94">
        <v>158144.85</v>
      </c>
      <c r="E232" s="95">
        <f>VLOOKUP(A232,'Balancete 2014'!A:D,4,0)</f>
        <v>242178.11</v>
      </c>
      <c r="I232" s="95">
        <v>212083.94</v>
      </c>
      <c r="J232" s="99">
        <f t="shared" si="3"/>
        <v>-84033.25999999998</v>
      </c>
    </row>
    <row r="233" spans="1:10">
      <c r="A233" s="92" t="s">
        <v>181</v>
      </c>
      <c r="B233" s="93">
        <v>-7</v>
      </c>
      <c r="C233" s="93" t="s">
        <v>854</v>
      </c>
      <c r="D233" s="94">
        <v>603309.75</v>
      </c>
      <c r="E233" s="95">
        <f>VLOOKUP(A233,'Balancete 2014'!A:D,4,0)</f>
        <v>490420.18</v>
      </c>
      <c r="I233" s="95">
        <v>402106.93</v>
      </c>
      <c r="J233" s="99">
        <f t="shared" si="3"/>
        <v>112889.57</v>
      </c>
    </row>
    <row r="234" spans="1:10">
      <c r="A234" s="92" t="s">
        <v>182</v>
      </c>
      <c r="B234" s="93">
        <v>-5</v>
      </c>
      <c r="C234" s="93" t="s">
        <v>855</v>
      </c>
      <c r="D234" s="94">
        <v>257232.21</v>
      </c>
      <c r="E234" s="95">
        <f>VLOOKUP(A234,'Balancete 2014'!A:D,4,0)</f>
        <v>31248.01</v>
      </c>
      <c r="I234" s="95">
        <v>22394.38</v>
      </c>
      <c r="J234" s="99">
        <f t="shared" si="3"/>
        <v>225984.19999999998</v>
      </c>
    </row>
    <row r="235" spans="1:10">
      <c r="A235" s="92" t="s">
        <v>183</v>
      </c>
      <c r="B235" s="93">
        <v>-1</v>
      </c>
      <c r="C235" s="93" t="s">
        <v>856</v>
      </c>
      <c r="D235" s="94">
        <v>3368739.93</v>
      </c>
      <c r="E235" s="95">
        <f>VLOOKUP(A235,'Balancete 2014'!A:D,4,0)</f>
        <v>2500418.9900000002</v>
      </c>
      <c r="I235" s="95">
        <v>1591556.63</v>
      </c>
      <c r="J235" s="99">
        <f t="shared" si="3"/>
        <v>868320.94</v>
      </c>
    </row>
    <row r="236" spans="1:10">
      <c r="A236" s="92" t="s">
        <v>772</v>
      </c>
      <c r="B236" s="93">
        <v>0</v>
      </c>
      <c r="C236" s="93" t="s">
        <v>773</v>
      </c>
      <c r="D236" s="94">
        <v>374491746.10000002</v>
      </c>
      <c r="E236" s="95" t="e">
        <f>VLOOKUP(A236,'Balancete 2014'!A:D,4,0)</f>
        <v>#N/A</v>
      </c>
      <c r="I236" s="95" t="e">
        <v>#N/A</v>
      </c>
      <c r="J236" s="99" t="e">
        <f t="shared" si="3"/>
        <v>#N/A</v>
      </c>
    </row>
    <row r="237" spans="1:10">
      <c r="A237" s="92" t="s">
        <v>774</v>
      </c>
      <c r="B237" s="93">
        <v>-8</v>
      </c>
      <c r="C237" s="93" t="s">
        <v>775</v>
      </c>
      <c r="D237" s="94">
        <v>35574647.57</v>
      </c>
      <c r="E237" s="95" t="e">
        <f>VLOOKUP(A237,'Balancete 2014'!A:D,4,0)</f>
        <v>#N/A</v>
      </c>
      <c r="I237" s="95" t="e">
        <v>#N/A</v>
      </c>
      <c r="J237" s="99" t="e">
        <f t="shared" si="3"/>
        <v>#N/A</v>
      </c>
    </row>
    <row r="238" spans="1:10">
      <c r="A238" s="92">
        <v>6</v>
      </c>
      <c r="B238" s="93">
        <v>-9</v>
      </c>
      <c r="C238" s="93" t="s">
        <v>184</v>
      </c>
      <c r="D238" s="94">
        <f>2870078240.09+3465052.39+49376996.51</f>
        <v>2922920288.9900002</v>
      </c>
      <c r="E238" s="95">
        <f>VLOOKUP(A238,'Balancete 2014'!A:D,4,0)</f>
        <v>4858695773.04</v>
      </c>
      <c r="I238" s="95">
        <v>3736089610.29</v>
      </c>
      <c r="J238" s="99">
        <f t="shared" si="3"/>
        <v>-1935775484.0499997</v>
      </c>
    </row>
    <row r="239" spans="1:10">
      <c r="A239" s="92" t="s">
        <v>185</v>
      </c>
      <c r="B239" s="93">
        <v>-6</v>
      </c>
      <c r="C239" s="93" t="s">
        <v>184</v>
      </c>
      <c r="D239" s="94">
        <f>2870078240.09+3465052.39+49376996.51</f>
        <v>2922920288.9900002</v>
      </c>
      <c r="E239" s="95">
        <f>VLOOKUP(A239,'Balancete 2014'!A:D,4,0)</f>
        <v>4858695773.04</v>
      </c>
      <c r="I239" s="95">
        <v>3736089610.29</v>
      </c>
      <c r="J239" s="99">
        <f t="shared" si="3"/>
        <v>-1935775484.0499997</v>
      </c>
    </row>
    <row r="240" spans="1:10">
      <c r="A240" s="92" t="s">
        <v>186</v>
      </c>
      <c r="B240" s="93">
        <v>-4</v>
      </c>
      <c r="C240" s="93" t="s">
        <v>187</v>
      </c>
      <c r="D240" s="94">
        <v>1201232664.8199999</v>
      </c>
      <c r="E240" s="95">
        <f>VLOOKUP(A240,'Balancete 2014'!A:D,4,0)</f>
        <v>4000000000</v>
      </c>
      <c r="I240" s="95">
        <v>3219334938.7199998</v>
      </c>
      <c r="J240" s="99">
        <f t="shared" si="3"/>
        <v>-2798767335.1800003</v>
      </c>
    </row>
    <row r="241" spans="1:12">
      <c r="A241" s="92" t="s">
        <v>324</v>
      </c>
      <c r="B241" s="93">
        <v>-8</v>
      </c>
      <c r="C241" s="93" t="s">
        <v>188</v>
      </c>
      <c r="D241" s="94">
        <v>4000000000</v>
      </c>
      <c r="E241" s="95">
        <f>VLOOKUP(A241,'Balancete 2014'!A:D,4,0)</f>
        <v>4000000000</v>
      </c>
      <c r="I241" s="95">
        <v>4000000000</v>
      </c>
      <c r="J241" s="99">
        <f t="shared" si="3"/>
        <v>0</v>
      </c>
    </row>
    <row r="242" spans="1:12">
      <c r="A242" s="92" t="s">
        <v>189</v>
      </c>
      <c r="B242" s="93">
        <v>-3</v>
      </c>
      <c r="C242" s="93" t="s">
        <v>190</v>
      </c>
      <c r="D242" s="94">
        <v>4000000000</v>
      </c>
      <c r="E242" s="95">
        <f>VLOOKUP(A242,'Balancete 2014'!A:D,4,0)</f>
        <v>4000000000</v>
      </c>
      <c r="I242" s="95">
        <v>4000000000</v>
      </c>
      <c r="J242" s="99">
        <f t="shared" si="3"/>
        <v>0</v>
      </c>
    </row>
    <row r="243" spans="1:12">
      <c r="A243" s="92" t="s">
        <v>191</v>
      </c>
      <c r="B243" s="93">
        <v>-3</v>
      </c>
      <c r="C243" s="93" t="s">
        <v>188</v>
      </c>
      <c r="D243" s="94">
        <v>4000000000</v>
      </c>
      <c r="E243" s="95">
        <f>VLOOKUP(A243,'Balancete 2014'!A:D,4,0)</f>
        <v>4000000000</v>
      </c>
      <c r="I243" s="95">
        <v>4000000000</v>
      </c>
      <c r="J243" s="99">
        <f t="shared" si="3"/>
        <v>0</v>
      </c>
    </row>
    <row r="244" spans="1:12">
      <c r="A244" s="92" t="s">
        <v>325</v>
      </c>
      <c r="B244" s="93">
        <v>-2</v>
      </c>
      <c r="C244" s="93" t="s">
        <v>192</v>
      </c>
      <c r="D244" s="94">
        <v>-2798767335.1799998</v>
      </c>
      <c r="E244" s="95">
        <v>0</v>
      </c>
      <c r="I244" s="95">
        <v>-780665061.27999997</v>
      </c>
      <c r="J244" s="99">
        <f t="shared" si="3"/>
        <v>-2798767335.1799998</v>
      </c>
    </row>
    <row r="245" spans="1:12">
      <c r="A245" s="92" t="s">
        <v>193</v>
      </c>
      <c r="B245" s="93">
        <v>-8</v>
      </c>
      <c r="C245" s="93" t="s">
        <v>194</v>
      </c>
      <c r="D245" s="94">
        <v>-2798767335.1799998</v>
      </c>
      <c r="E245" s="95">
        <v>0</v>
      </c>
      <c r="I245" s="95">
        <v>-780665061.27999997</v>
      </c>
      <c r="J245" s="99">
        <f t="shared" si="3"/>
        <v>-2798767335.1799998</v>
      </c>
    </row>
    <row r="246" spans="1:12">
      <c r="A246" s="92" t="s">
        <v>195</v>
      </c>
      <c r="B246" s="93">
        <v>-2</v>
      </c>
      <c r="C246" s="93" t="s">
        <v>905</v>
      </c>
      <c r="D246" s="94">
        <v>-2798767335.1799998</v>
      </c>
      <c r="E246" s="95">
        <v>0</v>
      </c>
      <c r="I246" s="95">
        <v>-780665061.27999997</v>
      </c>
      <c r="J246" s="99">
        <f t="shared" si="3"/>
        <v>-2798767335.1799998</v>
      </c>
    </row>
    <row r="247" spans="1:12">
      <c r="A247" s="92" t="s">
        <v>327</v>
      </c>
      <c r="B247" s="93">
        <v>-7</v>
      </c>
      <c r="C247" s="93" t="s">
        <v>196</v>
      </c>
      <c r="D247" s="94">
        <f>+D248+D251</f>
        <v>1411355636.9499998</v>
      </c>
      <c r="E247" s="95">
        <f>VLOOKUP(A247,'Balancete 2014'!A:D,4,0)</f>
        <v>1358513588.05</v>
      </c>
      <c r="I247" s="95">
        <v>907551344.15999997</v>
      </c>
      <c r="J247" s="99">
        <f t="shared" si="3"/>
        <v>52842048.899999857</v>
      </c>
    </row>
    <row r="248" spans="1:12">
      <c r="A248" s="92" t="s">
        <v>197</v>
      </c>
      <c r="B248" s="93">
        <v>0</v>
      </c>
      <c r="C248" s="93" t="s">
        <v>198</v>
      </c>
      <c r="D248" s="94">
        <f>144135793.43+3465052.39</f>
        <v>147600845.81999999</v>
      </c>
      <c r="E248" s="95">
        <f>VLOOKUP(A248,'Balancete 2014'!A:D,4,0)</f>
        <v>144135793.43000001</v>
      </c>
      <c r="I248" s="95">
        <v>102717609.48</v>
      </c>
      <c r="J248" s="99">
        <f t="shared" si="3"/>
        <v>3465052.3899999857</v>
      </c>
      <c r="K248" s="100">
        <f>+E248-I248</f>
        <v>41418183.950000003</v>
      </c>
    </row>
    <row r="249" spans="1:12">
      <c r="A249" s="92" t="s">
        <v>199</v>
      </c>
      <c r="B249" s="93">
        <v>-1</v>
      </c>
      <c r="C249" s="93" t="s">
        <v>198</v>
      </c>
      <c r="D249" s="94">
        <f>144135793.43+3465052.39</f>
        <v>147600845.81999999</v>
      </c>
      <c r="E249" s="95">
        <f>VLOOKUP(A249,'Balancete 2014'!A:D,4,0)</f>
        <v>144135793.43000001</v>
      </c>
      <c r="I249" s="95">
        <v>102717609.48</v>
      </c>
      <c r="J249" s="99">
        <f t="shared" si="3"/>
        <v>3465052.3899999857</v>
      </c>
    </row>
    <row r="250" spans="1:12">
      <c r="A250" s="92" t="s">
        <v>200</v>
      </c>
      <c r="B250" s="93">
        <v>0</v>
      </c>
      <c r="C250" s="93" t="s">
        <v>198</v>
      </c>
      <c r="D250" s="94">
        <f>144135793.43+3465052.39</f>
        <v>147600845.81999999</v>
      </c>
      <c r="E250" s="95">
        <f>VLOOKUP(A250,'Balancete 2014'!A:D,4,0)</f>
        <v>144135793.43000001</v>
      </c>
      <c r="I250" s="95">
        <v>102717609.48</v>
      </c>
      <c r="J250" s="99">
        <f t="shared" si="3"/>
        <v>3465052.3899999857</v>
      </c>
    </row>
    <row r="251" spans="1:12">
      <c r="A251" s="92" t="s">
        <v>201</v>
      </c>
      <c r="B251" s="93">
        <v>-4</v>
      </c>
      <c r="C251" s="93" t="s">
        <v>202</v>
      </c>
      <c r="D251" s="94">
        <f>1214377794.61+49376996.52</f>
        <v>1263754791.1299999</v>
      </c>
      <c r="E251" s="95">
        <f>VLOOKUP(A251,'Balancete 2014'!A:D,4,0)</f>
        <v>1214377794.6199999</v>
      </c>
      <c r="I251" s="95">
        <v>804833734.67999995</v>
      </c>
      <c r="J251" s="99">
        <f t="shared" si="3"/>
        <v>49376996.50999999</v>
      </c>
      <c r="L251" s="93">
        <v>49376996.521874987</v>
      </c>
    </row>
    <row r="252" spans="1:12">
      <c r="A252" s="92" t="s">
        <v>203</v>
      </c>
      <c r="B252" s="93">
        <v>0</v>
      </c>
      <c r="C252" s="93" t="s">
        <v>202</v>
      </c>
      <c r="D252" s="94">
        <f>1214377794.61+49376996.52</f>
        <v>1263754791.1299999</v>
      </c>
      <c r="E252" s="95">
        <f>VLOOKUP(A252,'Balancete 2014'!A:D,4,0)</f>
        <v>1214377794.6199999</v>
      </c>
      <c r="I252" s="95">
        <v>804833734.67999995</v>
      </c>
      <c r="J252" s="99">
        <f t="shared" si="3"/>
        <v>49376996.50999999</v>
      </c>
    </row>
    <row r="253" spans="1:12">
      <c r="A253" s="92" t="s">
        <v>204</v>
      </c>
      <c r="B253" s="93">
        <v>-4</v>
      </c>
      <c r="C253" s="93" t="s">
        <v>906</v>
      </c>
      <c r="D253" s="94">
        <f>1214377794.61+49376996.52</f>
        <v>1263754791.1299999</v>
      </c>
      <c r="E253" s="95">
        <f>VLOOKUP(A253,'Balancete 2014'!A:D,4,0)</f>
        <v>1214377794.6199999</v>
      </c>
      <c r="I253" s="95">
        <v>804833734.67999995</v>
      </c>
      <c r="J253" s="99">
        <f t="shared" si="3"/>
        <v>49376996.50999999</v>
      </c>
      <c r="L253" s="100">
        <f>+E240+E247+E254</f>
        <v>5686892192.3900003</v>
      </c>
    </row>
    <row r="254" spans="1:12">
      <c r="A254" s="92" t="s">
        <v>326</v>
      </c>
      <c r="B254" s="93">
        <v>-5</v>
      </c>
      <c r="C254" s="93" t="s">
        <v>205</v>
      </c>
      <c r="D254" s="94">
        <v>318888902.85000002</v>
      </c>
      <c r="E254" s="95">
        <f>VLOOKUP(A254,'Balancete 2014'!A:D,4,0)</f>
        <v>328378604.33999997</v>
      </c>
      <c r="I254" s="95">
        <v>201757722.24000001</v>
      </c>
      <c r="J254" s="99">
        <f t="shared" si="3"/>
        <v>-9489701.4899999499</v>
      </c>
      <c r="L254" s="94">
        <f>+L253-D238</f>
        <v>2763971903.4000001</v>
      </c>
    </row>
    <row r="255" spans="1:12">
      <c r="A255" s="92" t="s">
        <v>206</v>
      </c>
      <c r="B255" s="93">
        <v>-9</v>
      </c>
      <c r="C255" s="93" t="s">
        <v>207</v>
      </c>
      <c r="D255" s="94">
        <v>304538972.32999998</v>
      </c>
      <c r="E255" s="95">
        <f>VLOOKUP(A255,'Balancete 2014'!A:D,4,0)</f>
        <v>317398267.26999998</v>
      </c>
      <c r="I255" s="95">
        <v>202437917.15000001</v>
      </c>
      <c r="J255" s="99">
        <f t="shared" si="3"/>
        <v>-12859294.939999998</v>
      </c>
    </row>
    <row r="256" spans="1:12">
      <c r="A256" s="92" t="s">
        <v>208</v>
      </c>
      <c r="B256" s="93">
        <v>-4</v>
      </c>
      <c r="C256" s="93" t="s">
        <v>209</v>
      </c>
      <c r="D256" s="94">
        <v>393734360.75</v>
      </c>
      <c r="E256" s="95">
        <f>VLOOKUP(A256,'Balancete 2014'!A:D,4,0)</f>
        <v>408370776.81</v>
      </c>
      <c r="I256" s="95">
        <v>313925657.55000001</v>
      </c>
      <c r="J256" s="99">
        <f t="shared" si="3"/>
        <v>-14636416.060000002</v>
      </c>
    </row>
    <row r="257" spans="1:12">
      <c r="A257" s="92" t="s">
        <v>210</v>
      </c>
      <c r="B257" s="93">
        <v>-9</v>
      </c>
      <c r="C257" s="93" t="s">
        <v>907</v>
      </c>
      <c r="D257" s="94">
        <v>657374339.66999996</v>
      </c>
      <c r="E257" s="95">
        <f>VLOOKUP(A257,'Balancete 2014'!A:D,4,0)</f>
        <v>681811130.83000004</v>
      </c>
      <c r="I257" s="95">
        <v>524126650.88999999</v>
      </c>
      <c r="J257" s="99">
        <f t="shared" si="3"/>
        <v>-24436791.160000086</v>
      </c>
    </row>
    <row r="258" spans="1:12">
      <c r="A258" s="92" t="s">
        <v>211</v>
      </c>
      <c r="B258" s="93">
        <v>-7</v>
      </c>
      <c r="C258" s="93" t="s">
        <v>908</v>
      </c>
      <c r="D258" s="94">
        <v>-263639978.91999999</v>
      </c>
      <c r="E258" s="95">
        <f>VLOOKUP(A258,'Balancete 2014'!A:D,4,0)</f>
        <v>-273440354.01999998</v>
      </c>
      <c r="I258" s="95">
        <v>-210200993.34</v>
      </c>
      <c r="J258" s="99">
        <f t="shared" si="3"/>
        <v>9800375.099999994</v>
      </c>
    </row>
    <row r="259" spans="1:12">
      <c r="A259" s="92" t="s">
        <v>213</v>
      </c>
      <c r="B259" s="93">
        <v>0</v>
      </c>
      <c r="C259" s="93" t="s">
        <v>857</v>
      </c>
      <c r="D259" s="94">
        <v>-89195388.420000002</v>
      </c>
      <c r="E259" s="95">
        <f>VLOOKUP(A259,'Balancete 2014'!A:D,4,0)</f>
        <v>-90972509.540000007</v>
      </c>
      <c r="I259" s="95">
        <v>-111487740.40000001</v>
      </c>
      <c r="J259" s="99">
        <f t="shared" si="3"/>
        <v>1777121.1200000048</v>
      </c>
    </row>
    <row r="260" spans="1:12">
      <c r="A260" s="92" t="s">
        <v>214</v>
      </c>
      <c r="B260" s="93">
        <v>-1</v>
      </c>
      <c r="C260" s="93" t="s">
        <v>858</v>
      </c>
      <c r="D260" s="94">
        <v>-89195388.420000002</v>
      </c>
      <c r="E260" s="95">
        <f>VLOOKUP(A260,'Balancete 2014'!A:D,4,0)</f>
        <v>-90972509.540000007</v>
      </c>
      <c r="I260" s="95">
        <v>-111487740.40000001</v>
      </c>
      <c r="J260" s="99">
        <f t="shared" si="3"/>
        <v>1777121.1200000048</v>
      </c>
    </row>
    <row r="261" spans="1:12">
      <c r="A261" s="92" t="s">
        <v>294</v>
      </c>
      <c r="B261" s="93">
        <v>-8</v>
      </c>
      <c r="C261" s="93" t="s">
        <v>295</v>
      </c>
      <c r="D261" s="94">
        <v>14349930.52</v>
      </c>
      <c r="E261" s="95">
        <f>VLOOKUP(A261,'Balancete 2014'!A:D,4,0)</f>
        <v>10980337.07</v>
      </c>
      <c r="I261" s="95">
        <v>-680194.91</v>
      </c>
      <c r="J261" s="99">
        <f t="shared" si="3"/>
        <v>3369593.4499999993</v>
      </c>
    </row>
    <row r="262" spans="1:12">
      <c r="A262" s="92" t="s">
        <v>296</v>
      </c>
      <c r="B262" s="93">
        <v>-9</v>
      </c>
      <c r="C262" s="93" t="s">
        <v>295</v>
      </c>
      <c r="D262" s="94">
        <v>14182670.960000001</v>
      </c>
      <c r="E262" s="95">
        <f>VLOOKUP(A262,'Balancete 2014'!A:D,4,0)</f>
        <v>10980337.07</v>
      </c>
      <c r="I262" s="95">
        <v>-680194.91</v>
      </c>
      <c r="J262" s="99">
        <f t="shared" si="3"/>
        <v>3202333.8900000006</v>
      </c>
    </row>
    <row r="263" spans="1:12">
      <c r="A263" s="92" t="s">
        <v>297</v>
      </c>
      <c r="B263" s="93">
        <v>-7</v>
      </c>
      <c r="C263" s="93" t="s">
        <v>909</v>
      </c>
      <c r="D263" s="94">
        <v>14182670.960000001</v>
      </c>
      <c r="E263" s="95">
        <f>VLOOKUP(A263,'Balancete 2014'!A:D,4,0)</f>
        <v>10980337.07</v>
      </c>
      <c r="I263" s="95">
        <v>-680194.91</v>
      </c>
      <c r="J263" s="99">
        <f t="shared" si="3"/>
        <v>3202333.8900000006</v>
      </c>
    </row>
    <row r="264" spans="1:12">
      <c r="A264" s="92" t="s">
        <v>859</v>
      </c>
      <c r="B264" s="93">
        <v>-4</v>
      </c>
      <c r="C264" s="93" t="s">
        <v>860</v>
      </c>
      <c r="D264" s="94">
        <v>167259.56</v>
      </c>
      <c r="E264" s="95" t="e">
        <f>VLOOKUP(A264,'Balancete 2014'!A:D,4,0)</f>
        <v>#N/A</v>
      </c>
      <c r="I264" s="95" t="e">
        <v>#N/A</v>
      </c>
      <c r="J264" s="99" t="e">
        <f t="shared" si="3"/>
        <v>#N/A</v>
      </c>
    </row>
    <row r="265" spans="1:12">
      <c r="A265" s="92" t="s">
        <v>861</v>
      </c>
      <c r="B265" s="93">
        <v>0</v>
      </c>
      <c r="C265" s="93" t="s">
        <v>862</v>
      </c>
      <c r="D265" s="94">
        <v>167259.56</v>
      </c>
      <c r="E265" s="95" t="e">
        <f>VLOOKUP(A265,'Balancete 2014'!A:D,4,0)</f>
        <v>#N/A</v>
      </c>
      <c r="I265" s="95" t="e">
        <v>#N/A</v>
      </c>
      <c r="J265" s="99" t="e">
        <f t="shared" si="3"/>
        <v>#N/A</v>
      </c>
    </row>
    <row r="266" spans="1:12">
      <c r="A266" s="92" t="s">
        <v>674</v>
      </c>
      <c r="B266" s="93">
        <v>-1</v>
      </c>
      <c r="C266" s="93" t="s">
        <v>675</v>
      </c>
      <c r="D266" s="94">
        <v>0</v>
      </c>
      <c r="E266" s="95">
        <f>VLOOKUP(A266,'Balancete 2014'!A:D,4,0)</f>
        <v>-828363678.90999997</v>
      </c>
      <c r="I266" s="95">
        <v>-592721654.38999999</v>
      </c>
      <c r="J266" s="99">
        <f t="shared" si="3"/>
        <v>828363678.90999997</v>
      </c>
    </row>
    <row r="267" spans="1:12">
      <c r="A267" s="92" t="s">
        <v>676</v>
      </c>
      <c r="B267" s="93">
        <v>-5</v>
      </c>
      <c r="C267" s="93" t="s">
        <v>675</v>
      </c>
      <c r="D267" s="94">
        <v>0</v>
      </c>
      <c r="E267" s="95">
        <f>VLOOKUP(A267,'Balancete 2014'!A:D,4,0)</f>
        <v>-828363678.90999997</v>
      </c>
      <c r="I267" s="95">
        <v>-592721654.38999999</v>
      </c>
      <c r="J267" s="99">
        <f t="shared" si="3"/>
        <v>828363678.90999997</v>
      </c>
      <c r="K267" s="93">
        <v>8556915.6199999992</v>
      </c>
    </row>
    <row r="268" spans="1:12">
      <c r="A268" s="92" t="s">
        <v>776</v>
      </c>
      <c r="B268" s="93">
        <v>-7</v>
      </c>
      <c r="C268" s="93" t="s">
        <v>675</v>
      </c>
      <c r="D268" s="94">
        <v>0</v>
      </c>
      <c r="E268" s="95" t="e">
        <f>VLOOKUP(A268,'Balancete 2014'!A:D,4,0)</f>
        <v>#N/A</v>
      </c>
      <c r="I268" s="95" t="e">
        <v>#N/A</v>
      </c>
      <c r="J268" s="99" t="e">
        <f t="shared" si="3"/>
        <v>#N/A</v>
      </c>
    </row>
    <row r="269" spans="1:12" ht="15">
      <c r="A269" s="92" t="s">
        <v>777</v>
      </c>
      <c r="B269" s="93">
        <v>0</v>
      </c>
      <c r="C269" s="93" t="s">
        <v>781</v>
      </c>
      <c r="D269" s="94">
        <v>0</v>
      </c>
      <c r="E269" s="95" t="e">
        <f>VLOOKUP(A269,'Balancete 2014'!A:D,4,0)</f>
        <v>#N/A</v>
      </c>
      <c r="F269" s="151"/>
      <c r="I269" s="95" t="e">
        <v>#N/A</v>
      </c>
      <c r="J269" s="99" t="e">
        <f t="shared" si="3"/>
        <v>#N/A</v>
      </c>
    </row>
    <row r="270" spans="1:12">
      <c r="A270" s="92">
        <v>7</v>
      </c>
      <c r="B270" s="93">
        <v>-5</v>
      </c>
      <c r="C270" s="93" t="s">
        <v>215</v>
      </c>
      <c r="D270" s="94">
        <v>148844775.94999999</v>
      </c>
      <c r="E270" s="95">
        <f>VLOOKUP(A270,'Balancete 2014'!A:D,4,0)</f>
        <v>1074796645.23</v>
      </c>
      <c r="I270" s="95">
        <v>829578704.90999997</v>
      </c>
      <c r="J270" s="99">
        <f t="shared" si="3"/>
        <v>-925951869.27999997</v>
      </c>
      <c r="L270" s="95">
        <v>22893814.34</v>
      </c>
    </row>
    <row r="271" spans="1:12" ht="15">
      <c r="A271" s="92" t="s">
        <v>216</v>
      </c>
      <c r="B271" s="93">
        <v>-2</v>
      </c>
      <c r="C271" s="93" t="s">
        <v>217</v>
      </c>
      <c r="D271" s="94">
        <v>148844775.94999999</v>
      </c>
      <c r="E271" s="95">
        <f>VLOOKUP(A271,'Balancete 2014'!A:D,4,0)</f>
        <v>1074796645.23</v>
      </c>
      <c r="F271" s="151"/>
      <c r="I271" s="95">
        <v>829578704.90999997</v>
      </c>
      <c r="J271" s="99"/>
      <c r="L271" s="95">
        <v>21576708.93</v>
      </c>
    </row>
    <row r="272" spans="1:12">
      <c r="A272" s="92" t="s">
        <v>336</v>
      </c>
      <c r="B272" s="93">
        <v>-5</v>
      </c>
      <c r="C272" s="93" t="s">
        <v>218</v>
      </c>
      <c r="D272" s="94">
        <v>6815871.7300000004</v>
      </c>
      <c r="E272" s="95">
        <f>VLOOKUP(A272,'Balancete 2014'!A:D,4,0)</f>
        <v>9226931.5999999996</v>
      </c>
      <c r="I272" s="95">
        <v>10042533.48</v>
      </c>
      <c r="J272" s="99"/>
      <c r="L272" s="94">
        <f>+D277</f>
        <v>41161085.460000001</v>
      </c>
    </row>
    <row r="273" spans="1:14">
      <c r="A273" s="92" t="s">
        <v>219</v>
      </c>
      <c r="B273" s="93">
        <v>-9</v>
      </c>
      <c r="C273" s="93" t="s">
        <v>220</v>
      </c>
      <c r="D273" s="94">
        <v>6815871.7300000004</v>
      </c>
      <c r="E273" s="95">
        <f>VLOOKUP(A273,'Balancete 2014'!A:D,4,0)</f>
        <v>9226931.5999999996</v>
      </c>
      <c r="I273" s="95">
        <v>10042533.48</v>
      </c>
      <c r="J273" s="99"/>
      <c r="L273" s="94">
        <f>+D284</f>
        <v>1342667.12</v>
      </c>
    </row>
    <row r="274" spans="1:14">
      <c r="A274" s="92" t="s">
        <v>221</v>
      </c>
      <c r="B274" s="93">
        <v>0</v>
      </c>
      <c r="C274" s="93" t="s">
        <v>910</v>
      </c>
      <c r="D274" s="94">
        <v>6815871.7300000004</v>
      </c>
      <c r="E274" s="95">
        <f>VLOOKUP(A274,'Balancete 2014'!A:D,4,0)</f>
        <v>9226931.5999999996</v>
      </c>
      <c r="I274" s="95">
        <v>10042533.48</v>
      </c>
      <c r="J274" s="99"/>
    </row>
    <row r="275" spans="1:14">
      <c r="A275" s="92" t="s">
        <v>223</v>
      </c>
      <c r="B275" s="93">
        <v>-9</v>
      </c>
      <c r="C275" s="93" t="s">
        <v>911</v>
      </c>
      <c r="D275" s="94">
        <v>6815871.7300000004</v>
      </c>
      <c r="E275" s="95">
        <f>VLOOKUP(A275,'Balancete 2014'!A:D,4,0)</f>
        <v>9226931.5999999996</v>
      </c>
      <c r="I275" s="95">
        <v>10042533.48</v>
      </c>
      <c r="J275" s="99"/>
    </row>
    <row r="276" spans="1:14">
      <c r="A276" s="92" t="s">
        <v>337</v>
      </c>
      <c r="B276" s="93">
        <v>-3</v>
      </c>
      <c r="C276" s="93" t="s">
        <v>224</v>
      </c>
      <c r="D276" s="94">
        <v>48508310.380000003</v>
      </c>
      <c r="E276" s="95">
        <f>VLOOKUP(A276,'Balancete 2014'!A:D,4,0)</f>
        <v>82742176.739999995</v>
      </c>
      <c r="I276" s="95">
        <v>15815993.16</v>
      </c>
      <c r="J276" s="99"/>
    </row>
    <row r="277" spans="1:14">
      <c r="A277" s="92" t="s">
        <v>225</v>
      </c>
      <c r="B277" s="93">
        <v>-7</v>
      </c>
      <c r="C277" s="93" t="s">
        <v>226</v>
      </c>
      <c r="D277" s="94">
        <v>41161085.460000001</v>
      </c>
      <c r="E277" s="95">
        <f>VLOOKUP(A277,'Balancete 2014'!A:D,4,0)</f>
        <v>34524345.469999999</v>
      </c>
      <c r="I277" s="95">
        <v>15815993.16</v>
      </c>
      <c r="J277" s="99"/>
      <c r="N277" s="95"/>
    </row>
    <row r="278" spans="1:14">
      <c r="A278" s="92" t="s">
        <v>227</v>
      </c>
      <c r="B278" s="93">
        <v>-5</v>
      </c>
      <c r="C278" s="93" t="s">
        <v>863</v>
      </c>
      <c r="D278" s="94">
        <v>41161085.460000001</v>
      </c>
      <c r="E278" s="95">
        <f>VLOOKUP(A278,'Balancete 2014'!A:D,4,0)</f>
        <v>34524345.469999999</v>
      </c>
      <c r="I278" s="95">
        <v>15815993.16</v>
      </c>
      <c r="J278" s="99"/>
      <c r="N278" s="95"/>
    </row>
    <row r="279" spans="1:14">
      <c r="A279" s="92" t="s">
        <v>228</v>
      </c>
      <c r="B279" s="93">
        <v>-3</v>
      </c>
      <c r="C279" s="93" t="s">
        <v>864</v>
      </c>
      <c r="D279" s="94">
        <v>41161085.460000001</v>
      </c>
      <c r="E279" s="95">
        <f>VLOOKUP(A279,'Balancete 2014'!A:D,4,0)</f>
        <v>34524345.469999999</v>
      </c>
      <c r="I279" s="95">
        <v>15815993.16</v>
      </c>
      <c r="J279" s="99"/>
    </row>
    <row r="280" spans="1:14">
      <c r="A280" s="92" t="s">
        <v>564</v>
      </c>
      <c r="B280" s="93">
        <v>0</v>
      </c>
      <c r="C280" s="93" t="s">
        <v>565</v>
      </c>
      <c r="D280" s="94">
        <v>6004557.7999999998</v>
      </c>
      <c r="E280" s="95">
        <f>VLOOKUP(A280,'Balancete 2014'!A:D,4,0)</f>
        <v>24203959.329999998</v>
      </c>
      <c r="I280" s="95" t="e">
        <v>#N/A</v>
      </c>
      <c r="J280" s="99"/>
    </row>
    <row r="281" spans="1:14">
      <c r="A281" s="92" t="s">
        <v>566</v>
      </c>
      <c r="B281" s="93">
        <v>-9</v>
      </c>
      <c r="C281" s="93" t="s">
        <v>912</v>
      </c>
      <c r="D281" s="94">
        <v>6004557.7999999998</v>
      </c>
      <c r="E281" s="95">
        <f>VLOOKUP(A281,'Balancete 2014'!A:D,4,0)</f>
        <v>24203959.329999998</v>
      </c>
      <c r="I281" s="95" t="e">
        <v>#N/A</v>
      </c>
      <c r="J281" s="99"/>
    </row>
    <row r="282" spans="1:14">
      <c r="A282" s="92" t="s">
        <v>568</v>
      </c>
      <c r="B282" s="93">
        <v>-7</v>
      </c>
      <c r="C282" s="93" t="s">
        <v>569</v>
      </c>
      <c r="D282" s="94">
        <v>4699031.5199999996</v>
      </c>
      <c r="E282" s="95">
        <f>VLOOKUP(A282,'Balancete 2014'!A:D,4,0)</f>
        <v>21900744.82</v>
      </c>
      <c r="I282" s="95" t="e">
        <v>#N/A</v>
      </c>
      <c r="J282" s="99"/>
    </row>
    <row r="283" spans="1:14">
      <c r="A283" s="92" t="s">
        <v>570</v>
      </c>
      <c r="B283" s="93">
        <v>-5</v>
      </c>
      <c r="C283" s="93" t="s">
        <v>571</v>
      </c>
      <c r="D283" s="94">
        <v>1305526.28</v>
      </c>
      <c r="E283" s="95">
        <f>VLOOKUP(A283,'Balancete 2014'!A:D,4,0)</f>
        <v>1292261.17</v>
      </c>
      <c r="I283" s="95" t="e">
        <v>#N/A</v>
      </c>
      <c r="J283" s="99"/>
    </row>
    <row r="284" spans="1:14">
      <c r="A284" s="92" t="s">
        <v>574</v>
      </c>
      <c r="B284" s="93">
        <v>-8</v>
      </c>
      <c r="C284" s="93" t="s">
        <v>575</v>
      </c>
      <c r="D284" s="94">
        <v>1342667.12</v>
      </c>
      <c r="E284" s="95">
        <f>VLOOKUP(A284,'Balancete 2014'!A:D,4,0)</f>
        <v>24013871.940000001</v>
      </c>
      <c r="I284" s="95" t="e">
        <v>#N/A</v>
      </c>
      <c r="J284" s="99"/>
    </row>
    <row r="285" spans="1:14">
      <c r="A285" s="92" t="s">
        <v>576</v>
      </c>
      <c r="B285" s="93">
        <v>-3</v>
      </c>
      <c r="C285" s="93" t="s">
        <v>577</v>
      </c>
      <c r="D285" s="94">
        <v>1342667.12</v>
      </c>
      <c r="E285" s="95">
        <f>VLOOKUP(A285,'Balancete 2014'!A:D,4,0)</f>
        <v>24013871.940000001</v>
      </c>
      <c r="I285" s="95" t="e">
        <v>#N/A</v>
      </c>
      <c r="J285" s="99"/>
      <c r="N285" s="95"/>
    </row>
    <row r="286" spans="1:14">
      <c r="A286" s="92" t="s">
        <v>578</v>
      </c>
      <c r="B286" s="93">
        <v>-8</v>
      </c>
      <c r="C286" s="93" t="s">
        <v>579</v>
      </c>
      <c r="D286" s="94">
        <v>1342667.12</v>
      </c>
      <c r="E286" s="95">
        <f>VLOOKUP(A286,'Balancete 2014'!A:D,4,0)</f>
        <v>24013871.940000001</v>
      </c>
      <c r="I286" s="95" t="e">
        <v>#N/A</v>
      </c>
      <c r="J286" s="99"/>
      <c r="K286" s="103" t="s">
        <v>331</v>
      </c>
      <c r="L286" s="103" t="s">
        <v>43</v>
      </c>
      <c r="M286" s="104">
        <v>47042340.520000003</v>
      </c>
      <c r="N286" s="95"/>
    </row>
    <row r="287" spans="1:14">
      <c r="A287" s="134" t="s">
        <v>329</v>
      </c>
      <c r="B287" s="103">
        <v>-8</v>
      </c>
      <c r="C287" s="103" t="s">
        <v>229</v>
      </c>
      <c r="D287" s="135">
        <v>92001488.469999999</v>
      </c>
      <c r="E287" s="104">
        <f>VLOOKUP(A287,'Balancete 2014'!A:D,4,0)</f>
        <v>912414694.49000001</v>
      </c>
      <c r="F287" s="95">
        <f>+D287-M286</f>
        <v>44959147.949999996</v>
      </c>
      <c r="I287" s="95">
        <v>745887094.76999998</v>
      </c>
      <c r="J287" s="99"/>
      <c r="K287" s="103" t="s">
        <v>44</v>
      </c>
      <c r="L287" s="103" t="s">
        <v>45</v>
      </c>
      <c r="M287" s="104">
        <v>47042340.520000003</v>
      </c>
      <c r="N287" s="95"/>
    </row>
    <row r="288" spans="1:14">
      <c r="A288" s="134" t="s">
        <v>230</v>
      </c>
      <c r="B288" s="103">
        <v>-5</v>
      </c>
      <c r="C288" s="103" t="s">
        <v>231</v>
      </c>
      <c r="D288" s="135">
        <v>92001488.469999999</v>
      </c>
      <c r="E288" s="104">
        <f>VLOOKUP(A288,'Balancete 2014'!A:D,4,0)</f>
        <v>912414694.49000001</v>
      </c>
      <c r="I288" s="95">
        <v>745887094.76999998</v>
      </c>
      <c r="J288" s="99"/>
      <c r="K288" s="103" t="s">
        <v>46</v>
      </c>
      <c r="L288" s="103" t="s">
        <v>47</v>
      </c>
      <c r="M288" s="104">
        <v>47042340.520000003</v>
      </c>
      <c r="N288" s="95"/>
    </row>
    <row r="289" spans="1:15">
      <c r="A289" s="134" t="s">
        <v>232</v>
      </c>
      <c r="B289" s="103">
        <v>0</v>
      </c>
      <c r="C289" s="103" t="s">
        <v>231</v>
      </c>
      <c r="D289" s="135">
        <v>92001488.469999999</v>
      </c>
      <c r="E289" s="104">
        <f>VLOOKUP(A289,'Balancete 2014'!A:D,4,0)</f>
        <v>912414694.49000001</v>
      </c>
      <c r="I289" s="95">
        <v>745887094.76999998</v>
      </c>
      <c r="J289" s="99"/>
      <c r="K289" s="103" t="s">
        <v>48</v>
      </c>
      <c r="L289" s="103" t="s">
        <v>888</v>
      </c>
      <c r="M289" s="104">
        <v>26193235.66</v>
      </c>
      <c r="N289" s="95"/>
    </row>
    <row r="290" spans="1:15">
      <c r="A290" s="134" t="s">
        <v>233</v>
      </c>
      <c r="B290" s="103">
        <v>-5</v>
      </c>
      <c r="C290" s="103" t="s">
        <v>865</v>
      </c>
      <c r="D290" s="152">
        <v>33871260.969999999</v>
      </c>
      <c r="E290" s="104">
        <f>VLOOKUP(A290,'Balancete 2014'!A:D,4,0)</f>
        <v>879111632.69000006</v>
      </c>
      <c r="F290" s="95">
        <v>32594551.650000036</v>
      </c>
      <c r="G290" s="110">
        <f>+F290+D290</f>
        <v>66465812.620000035</v>
      </c>
      <c r="I290" s="95">
        <v>719600814.76999998</v>
      </c>
      <c r="J290" s="99"/>
      <c r="K290" s="103" t="s">
        <v>49</v>
      </c>
      <c r="L290" s="103" t="s">
        <v>889</v>
      </c>
      <c r="M290" s="104">
        <v>11640427.859999999</v>
      </c>
      <c r="N290" s="95">
        <v>12121564.119999999</v>
      </c>
      <c r="O290" s="100">
        <f>+N290+M290</f>
        <v>23761991.979999997</v>
      </c>
    </row>
    <row r="291" spans="1:15">
      <c r="A291" s="134" t="s">
        <v>234</v>
      </c>
      <c r="B291" s="103">
        <v>-2</v>
      </c>
      <c r="C291" s="103" t="s">
        <v>235</v>
      </c>
      <c r="D291" s="135">
        <v>58130227.5</v>
      </c>
      <c r="E291" s="104">
        <f>VLOOKUP(A291,'Balancete 2014'!A:D,4,0)</f>
        <v>33303061.800000001</v>
      </c>
      <c r="F291" s="95">
        <v>6783642</v>
      </c>
      <c r="G291" s="95">
        <f>+G290/1000</f>
        <v>66465.812620000041</v>
      </c>
      <c r="I291" s="95">
        <v>26286280</v>
      </c>
      <c r="J291" s="99"/>
      <c r="K291" s="103" t="s">
        <v>50</v>
      </c>
      <c r="L291" s="103" t="s">
        <v>963</v>
      </c>
      <c r="M291" s="104">
        <v>9208677</v>
      </c>
      <c r="N291" s="95"/>
    </row>
    <row r="292" spans="1:15">
      <c r="A292" s="92" t="s">
        <v>332</v>
      </c>
      <c r="B292" s="93">
        <v>-6</v>
      </c>
      <c r="C292" s="93" t="s">
        <v>236</v>
      </c>
      <c r="D292" s="94">
        <v>1519105.37</v>
      </c>
      <c r="E292" s="95">
        <f>VLOOKUP(A292,'Balancete 2014'!A:D,4,0)</f>
        <v>70412842.400000006</v>
      </c>
      <c r="G292" s="95">
        <v>-67565</v>
      </c>
      <c r="I292" s="95">
        <v>57833083.5</v>
      </c>
      <c r="J292" s="99"/>
    </row>
    <row r="293" spans="1:15">
      <c r="A293" s="92" t="s">
        <v>237</v>
      </c>
      <c r="B293" s="93">
        <v>0</v>
      </c>
      <c r="C293" s="93" t="s">
        <v>238</v>
      </c>
      <c r="D293" s="94">
        <v>1519105.37</v>
      </c>
      <c r="E293" s="95">
        <f>VLOOKUP(A293,'Balancete 2014'!A:D,4,0)</f>
        <v>70412842.400000006</v>
      </c>
      <c r="G293" s="95">
        <f>+G292+G291</f>
        <v>-1099.1873799999594</v>
      </c>
      <c r="I293" s="95">
        <v>57833083.5</v>
      </c>
      <c r="J293" s="99"/>
    </row>
    <row r="294" spans="1:15">
      <c r="A294" s="92" t="s">
        <v>333</v>
      </c>
      <c r="B294" s="93">
        <v>-9</v>
      </c>
      <c r="C294" s="93" t="s">
        <v>866</v>
      </c>
      <c r="D294" s="94">
        <v>1467694.4</v>
      </c>
      <c r="E294" s="95">
        <f>VLOOKUP(A294,'Balancete 2014'!A:D,4,0)</f>
        <v>70412757.760000005</v>
      </c>
      <c r="I294" s="95">
        <v>57547444.619999997</v>
      </c>
      <c r="J294" s="99"/>
    </row>
    <row r="295" spans="1:15">
      <c r="A295" s="92" t="s">
        <v>330</v>
      </c>
      <c r="B295" s="93">
        <v>-1</v>
      </c>
      <c r="C295" s="93" t="s">
        <v>867</v>
      </c>
      <c r="D295" s="94">
        <v>1467694.4</v>
      </c>
      <c r="E295" s="95">
        <f>VLOOKUP(A295,'Balancete 2014'!A:D,4,0)</f>
        <v>70412757.760000005</v>
      </c>
      <c r="I295" s="95">
        <v>39323335.810000002</v>
      </c>
      <c r="J295" s="99"/>
      <c r="L295" s="93">
        <v>35692463.979999997</v>
      </c>
    </row>
    <row r="296" spans="1:15">
      <c r="A296" s="92" t="s">
        <v>241</v>
      </c>
      <c r="B296" s="93">
        <v>-9</v>
      </c>
      <c r="C296" s="93" t="s">
        <v>584</v>
      </c>
      <c r="D296" s="94">
        <v>51410.97</v>
      </c>
      <c r="E296" s="95">
        <f>VLOOKUP(A296,'Balancete 2014'!A:D,4,0)</f>
        <v>72.78</v>
      </c>
      <c r="G296" s="95">
        <v>-46716566.289999962</v>
      </c>
      <c r="I296" s="95">
        <v>373.35</v>
      </c>
      <c r="J296" s="99"/>
    </row>
    <row r="297" spans="1:15">
      <c r="A297" s="92" t="s">
        <v>913</v>
      </c>
      <c r="B297" s="93">
        <v>0</v>
      </c>
      <c r="C297" s="93" t="s">
        <v>914</v>
      </c>
      <c r="D297" s="94">
        <v>51410.97</v>
      </c>
      <c r="E297" s="95" t="e">
        <f>VLOOKUP(A297,'Balancete 2014'!A:D,4,0)</f>
        <v>#N/A</v>
      </c>
      <c r="G297" s="95">
        <f>+D290-M289</f>
        <v>7678025.3099999987</v>
      </c>
      <c r="I297" s="95" t="e">
        <v>#N/A</v>
      </c>
      <c r="J297" s="99"/>
    </row>
    <row r="298" spans="1:15">
      <c r="A298" s="92">
        <v>9</v>
      </c>
      <c r="B298" s="93">
        <v>-8</v>
      </c>
      <c r="C298" s="93" t="s">
        <v>620</v>
      </c>
      <c r="D298" s="94">
        <v>98361900.319999993</v>
      </c>
      <c r="E298" s="95">
        <f>VLOOKUP(A298,'Balancete 2014'!A:D,4,0)</f>
        <v>74647059.890000001</v>
      </c>
      <c r="G298" s="95">
        <f>+G297+G296</f>
        <v>-39038540.979999959</v>
      </c>
      <c r="I298" s="95">
        <v>50217802.609999999</v>
      </c>
      <c r="J298" s="99"/>
    </row>
    <row r="299" spans="1:15">
      <c r="A299" s="92" t="s">
        <v>634</v>
      </c>
      <c r="B299" s="93">
        <v>-8</v>
      </c>
      <c r="C299" s="93" t="s">
        <v>620</v>
      </c>
      <c r="D299" s="94">
        <v>98361900.319999993</v>
      </c>
      <c r="E299" s="95">
        <f>VLOOKUP(A299,'Balancete 2014'!A:D,4,0)</f>
        <v>74647059.890000001</v>
      </c>
      <c r="I299" s="95">
        <v>50217802.609999999</v>
      </c>
      <c r="J299" s="99"/>
    </row>
    <row r="300" spans="1:15">
      <c r="A300" s="92" t="s">
        <v>635</v>
      </c>
      <c r="B300" s="93">
        <v>-1</v>
      </c>
      <c r="C300" s="93" t="s">
        <v>623</v>
      </c>
      <c r="D300" s="94">
        <v>98361900.319999993</v>
      </c>
      <c r="E300" s="95">
        <f>VLOOKUP(A300,'Balancete 2014'!A:D,4,0)</f>
        <v>74647059.890000001</v>
      </c>
      <c r="G300" s="95">
        <v>67093387.280000001</v>
      </c>
      <c r="I300" s="95">
        <v>50217802.609999999</v>
      </c>
      <c r="J300" s="99"/>
    </row>
    <row r="301" spans="1:15">
      <c r="A301" s="92" t="s">
        <v>636</v>
      </c>
      <c r="B301" s="93">
        <v>-5</v>
      </c>
      <c r="C301" s="93" t="s">
        <v>637</v>
      </c>
      <c r="D301" s="94">
        <v>98361900.319999993</v>
      </c>
      <c r="E301" s="95">
        <f>VLOOKUP(A301,'Balancete 2014'!A:D,4,0)</f>
        <v>74647059.890000001</v>
      </c>
      <c r="G301" s="95">
        <f>+G300-G290</f>
        <v>627574.65999996662</v>
      </c>
      <c r="I301" s="95">
        <v>50217802.609999999</v>
      </c>
      <c r="J301" s="99"/>
    </row>
    <row r="302" spans="1:15">
      <c r="A302" s="92" t="s">
        <v>638</v>
      </c>
      <c r="B302" s="93">
        <v>-1</v>
      </c>
      <c r="C302" s="93" t="s">
        <v>639</v>
      </c>
      <c r="D302" s="94">
        <v>98361900.319999993</v>
      </c>
      <c r="E302" s="95">
        <f>VLOOKUP(A302,'Balancete 2014'!A:D,4,0)</f>
        <v>74647059.890000001</v>
      </c>
      <c r="I302" s="95">
        <v>50217802.609999999</v>
      </c>
      <c r="J302" s="99"/>
    </row>
    <row r="303" spans="1:15">
      <c r="A303" s="92" t="s">
        <v>640</v>
      </c>
      <c r="B303" s="93">
        <v>-6</v>
      </c>
      <c r="C303" s="93" t="s">
        <v>641</v>
      </c>
      <c r="D303" s="94">
        <v>42865000</v>
      </c>
      <c r="E303" s="95">
        <f>VLOOKUP(A303,'Balancete 2014'!A:D,4,0)</f>
        <v>35006416.810000002</v>
      </c>
      <c r="I303" s="95">
        <v>26433416.77</v>
      </c>
      <c r="J303" s="99"/>
    </row>
    <row r="304" spans="1:15">
      <c r="A304" s="92" t="s">
        <v>642</v>
      </c>
      <c r="B304" s="93">
        <v>-4</v>
      </c>
      <c r="C304" s="93" t="s">
        <v>643</v>
      </c>
      <c r="D304" s="94">
        <v>55496900.32</v>
      </c>
      <c r="E304" s="95">
        <f>VLOOKUP(A304,'Balancete 2014'!A:D,4,0)</f>
        <v>39640643.079999998</v>
      </c>
      <c r="I304" s="95">
        <v>23784385.84</v>
      </c>
      <c r="J304" s="99"/>
    </row>
    <row r="305" spans="1:4">
      <c r="A305" s="92"/>
    </row>
    <row r="306" spans="1:4">
      <c r="A306" s="92"/>
      <c r="D306" s="93" t="s">
        <v>966</v>
      </c>
    </row>
    <row r="307" spans="1:4">
      <c r="A307" s="92"/>
    </row>
    <row r="308" spans="1:4">
      <c r="A308" s="92"/>
    </row>
    <row r="309" spans="1:4">
      <c r="A309" s="92"/>
    </row>
    <row r="310" spans="1:4">
      <c r="A310" s="92"/>
    </row>
    <row r="311" spans="1:4">
      <c r="A311" s="92"/>
    </row>
    <row r="312" spans="1:4">
      <c r="A312" s="92"/>
    </row>
    <row r="313" spans="1:4">
      <c r="A313" s="92"/>
    </row>
    <row r="314" spans="1:4">
      <c r="A314" s="92"/>
    </row>
    <row r="315" spans="1:4">
      <c r="A315" s="92"/>
    </row>
    <row r="316" spans="1:4">
      <c r="A316" s="92"/>
    </row>
    <row r="317" spans="1:4">
      <c r="A317" s="92"/>
    </row>
    <row r="318" spans="1:4">
      <c r="A318" s="92"/>
    </row>
    <row r="319" spans="1:4">
      <c r="A319" s="92"/>
    </row>
    <row r="320" spans="1:4">
      <c r="A320" s="92"/>
    </row>
    <row r="321" spans="1:1">
      <c r="A321" s="92"/>
    </row>
    <row r="322" spans="1:1">
      <c r="A322" s="92"/>
    </row>
    <row r="323" spans="1:1">
      <c r="A323" s="92"/>
    </row>
    <row r="324" spans="1:1">
      <c r="A324" s="92"/>
    </row>
    <row r="325" spans="1:1">
      <c r="A325" s="92"/>
    </row>
    <row r="326" spans="1:1">
      <c r="A326" s="92"/>
    </row>
    <row r="327" spans="1:1">
      <c r="A327" s="92"/>
    </row>
    <row r="328" spans="1:1">
      <c r="A328" s="92"/>
    </row>
    <row r="329" spans="1:1">
      <c r="A329" s="92"/>
    </row>
    <row r="330" spans="1:1">
      <c r="A330" s="92"/>
    </row>
    <row r="331" spans="1:1">
      <c r="A331" s="92"/>
    </row>
    <row r="332" spans="1:1">
      <c r="A332" s="92"/>
    </row>
    <row r="333" spans="1:1">
      <c r="A333" s="92"/>
    </row>
    <row r="334" spans="1:1">
      <c r="A334" s="92"/>
    </row>
    <row r="335" spans="1:1">
      <c r="A335" s="92"/>
    </row>
    <row r="336" spans="1:1">
      <c r="A336" s="92"/>
    </row>
    <row r="337" spans="1:4">
      <c r="A337" s="92"/>
    </row>
    <row r="338" spans="1:4">
      <c r="A338" s="92"/>
    </row>
    <row r="339" spans="1:4">
      <c r="A339" s="92"/>
    </row>
    <row r="340" spans="1:4">
      <c r="A340" s="92"/>
    </row>
    <row r="341" spans="1:4">
      <c r="A341" s="92"/>
    </row>
    <row r="343" spans="1:4">
      <c r="A343" s="92" t="s">
        <v>954</v>
      </c>
      <c r="B343" s="93" t="s">
        <v>669</v>
      </c>
      <c r="C343" s="93" t="s">
        <v>955</v>
      </c>
      <c r="D343" s="93" t="s">
        <v>967</v>
      </c>
    </row>
    <row r="344" spans="1:4">
      <c r="A344" s="97">
        <v>0.70958333333333334</v>
      </c>
      <c r="C344" s="93" t="s">
        <v>956</v>
      </c>
      <c r="D344" s="93" t="s">
        <v>957</v>
      </c>
    </row>
    <row r="345" spans="1:4">
      <c r="A345" s="92" t="s">
        <v>646</v>
      </c>
      <c r="B345" s="93" t="s">
        <v>647</v>
      </c>
      <c r="C345" s="93" t="s">
        <v>964</v>
      </c>
      <c r="D345" s="93" t="s">
        <v>965</v>
      </c>
    </row>
    <row r="346" spans="1:4">
      <c r="A346" s="92" t="s">
        <v>611</v>
      </c>
      <c r="B346" s="93" t="s">
        <v>612</v>
      </c>
      <c r="C346" s="93" t="s">
        <v>960</v>
      </c>
      <c r="D346" s="93" t="s">
        <v>961</v>
      </c>
    </row>
    <row r="347" spans="1:4">
      <c r="A347" s="92"/>
      <c r="C347" s="93" t="s">
        <v>968</v>
      </c>
      <c r="D347" s="93" t="s">
        <v>969</v>
      </c>
    </row>
    <row r="348" spans="1:4">
      <c r="A348" s="92" t="s">
        <v>611</v>
      </c>
      <c r="B348" s="93" t="s">
        <v>612</v>
      </c>
      <c r="C348" s="93" t="s">
        <v>960</v>
      </c>
      <c r="D348" s="93" t="s">
        <v>961</v>
      </c>
    </row>
    <row r="349" spans="1:4">
      <c r="A349" s="92"/>
    </row>
    <row r="350" spans="1:4">
      <c r="A350" s="92"/>
    </row>
    <row r="351" spans="1:4">
      <c r="A351" s="92"/>
    </row>
    <row r="352" spans="1:4">
      <c r="A352" s="92"/>
    </row>
    <row r="353" spans="1:3">
      <c r="A353" s="92"/>
    </row>
    <row r="354" spans="1:3">
      <c r="A354" s="92"/>
    </row>
    <row r="355" spans="1:3">
      <c r="A355" s="92"/>
    </row>
    <row r="356" spans="1:3">
      <c r="A356" s="92" t="s">
        <v>915</v>
      </c>
      <c r="B356" s="92" t="s">
        <v>916</v>
      </c>
      <c r="C356" s="93" t="s">
        <v>917</v>
      </c>
    </row>
    <row r="357" spans="1:3">
      <c r="A357" s="92" t="s">
        <v>868</v>
      </c>
      <c r="B357" s="93" t="s">
        <v>918</v>
      </c>
      <c r="C357" s="93" t="s">
        <v>919</v>
      </c>
    </row>
    <row r="358" spans="1:3">
      <c r="A358" s="92"/>
    </row>
    <row r="359" spans="1:3">
      <c r="A359" s="92"/>
    </row>
    <row r="360" spans="1:3">
      <c r="A360" s="92"/>
    </row>
    <row r="361" spans="1:3">
      <c r="A361" s="92"/>
    </row>
    <row r="362" spans="1:3">
      <c r="A362" s="92"/>
    </row>
    <row r="363" spans="1:3">
      <c r="A363" s="92"/>
    </row>
    <row r="364" spans="1:3">
      <c r="A364" s="92"/>
    </row>
    <row r="365" spans="1:3">
      <c r="A365" s="92"/>
    </row>
    <row r="366" spans="1:3">
      <c r="A366" s="92" t="s">
        <v>920</v>
      </c>
      <c r="B366" s="93" t="s">
        <v>921</v>
      </c>
      <c r="C366" s="93" t="s">
        <v>922</v>
      </c>
    </row>
    <row r="367" spans="1:3">
      <c r="A367" s="92" t="s">
        <v>680</v>
      </c>
      <c r="B367" s="93" t="s">
        <v>681</v>
      </c>
      <c r="C367" s="93" t="s">
        <v>923</v>
      </c>
    </row>
    <row r="368" spans="1:3">
      <c r="A368" s="92"/>
    </row>
    <row r="369" spans="1:3">
      <c r="A369" s="92"/>
    </row>
    <row r="370" spans="1:3">
      <c r="A370" s="92"/>
    </row>
    <row r="371" spans="1:3">
      <c r="A371" s="92"/>
    </row>
    <row r="372" spans="1:3">
      <c r="A372" s="92"/>
    </row>
    <row r="373" spans="1:3">
      <c r="A373" s="92"/>
    </row>
    <row r="374" spans="1:3">
      <c r="A374" s="92"/>
    </row>
    <row r="375" spans="1:3">
      <c r="A375" s="92"/>
    </row>
    <row r="376" spans="1:3">
      <c r="A376" s="92" t="s">
        <v>924</v>
      </c>
      <c r="B376" s="93" t="s">
        <v>925</v>
      </c>
      <c r="C376" s="93" t="s">
        <v>926</v>
      </c>
    </row>
    <row r="377" spans="1:3">
      <c r="A377" s="92" t="s">
        <v>927</v>
      </c>
      <c r="B377" s="93" t="s">
        <v>928</v>
      </c>
      <c r="C377" s="93" t="s">
        <v>929</v>
      </c>
    </row>
    <row r="378" spans="1:3">
      <c r="A378" s="92" t="s">
        <v>930</v>
      </c>
      <c r="B378" s="93" t="s">
        <v>242</v>
      </c>
      <c r="C378" s="93" t="s">
        <v>931</v>
      </c>
    </row>
    <row r="379" spans="1:3">
      <c r="A379" s="92"/>
    </row>
    <row r="380" spans="1:3">
      <c r="A380" s="92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/>
  <dimension ref="A1:M315"/>
  <sheetViews>
    <sheetView topLeftCell="A4" workbookViewId="0">
      <selection activeCell="N270" sqref="N270"/>
    </sheetView>
  </sheetViews>
  <sheetFormatPr defaultRowHeight="12.75"/>
  <cols>
    <col min="1" max="1" width="15.140625" bestFit="1" customWidth="1"/>
    <col min="2" max="2" width="3.7109375" bestFit="1" customWidth="1"/>
    <col min="3" max="3" width="56.85546875" bestFit="1" customWidth="1"/>
    <col min="4" max="4" width="21.140625" customWidth="1"/>
    <col min="5" max="5" width="18.85546875" hidden="1" customWidth="1"/>
    <col min="6" max="6" width="42.85546875" hidden="1" customWidth="1"/>
    <col min="7" max="7" width="20.28515625" hidden="1" customWidth="1"/>
    <col min="8" max="8" width="14" style="6" hidden="1" customWidth="1"/>
    <col min="9" max="9" width="14" hidden="1" customWidth="1"/>
    <col min="10" max="11" width="0" hidden="1" customWidth="1"/>
    <col min="12" max="12" width="15" bestFit="1" customWidth="1"/>
    <col min="13" max="13" width="13.85546875" bestFit="1" customWidth="1"/>
  </cols>
  <sheetData>
    <row r="1" spans="1:4">
      <c r="A1" s="36" t="s">
        <v>933</v>
      </c>
      <c r="B1" t="s">
        <v>669</v>
      </c>
      <c r="C1" t="s">
        <v>869</v>
      </c>
      <c r="D1" t="s">
        <v>785</v>
      </c>
    </row>
    <row r="2" spans="1:4">
      <c r="A2" s="49">
        <v>0.71186342592592589</v>
      </c>
      <c r="C2" t="s">
        <v>786</v>
      </c>
      <c r="D2" t="s">
        <v>787</v>
      </c>
    </row>
    <row r="3" spans="1:4">
      <c r="A3" s="36" t="s">
        <v>646</v>
      </c>
      <c r="B3" t="s">
        <v>647</v>
      </c>
      <c r="C3" t="s">
        <v>870</v>
      </c>
      <c r="D3" t="s">
        <v>934</v>
      </c>
    </row>
    <row r="4" spans="1:4">
      <c r="A4" s="36" t="s">
        <v>611</v>
      </c>
      <c r="B4" t="s">
        <v>612</v>
      </c>
      <c r="C4" t="s">
        <v>871</v>
      </c>
      <c r="D4" t="s">
        <v>788</v>
      </c>
    </row>
    <row r="5" spans="1:4">
      <c r="A5" s="36" t="s">
        <v>613</v>
      </c>
      <c r="B5" t="s">
        <v>614</v>
      </c>
      <c r="C5" t="s">
        <v>615</v>
      </c>
    </row>
    <row r="6" spans="1:4">
      <c r="A6" s="36" t="s">
        <v>611</v>
      </c>
      <c r="B6" t="s">
        <v>612</v>
      </c>
      <c r="C6" t="s">
        <v>871</v>
      </c>
      <c r="D6" t="s">
        <v>788</v>
      </c>
    </row>
    <row r="7" spans="1:4">
      <c r="A7" s="36">
        <v>1</v>
      </c>
      <c r="B7">
        <v>-7</v>
      </c>
      <c r="C7" t="s">
        <v>343</v>
      </c>
      <c r="D7" s="2">
        <v>1796685811.5999999</v>
      </c>
    </row>
    <row r="8" spans="1:4">
      <c r="A8" s="36" t="s">
        <v>312</v>
      </c>
      <c r="B8">
        <v>-4</v>
      </c>
      <c r="C8" t="s">
        <v>344</v>
      </c>
      <c r="D8">
        <v>619.99</v>
      </c>
    </row>
    <row r="9" spans="1:4">
      <c r="A9" s="36" t="s">
        <v>345</v>
      </c>
      <c r="B9">
        <v>-2</v>
      </c>
      <c r="C9" t="s">
        <v>346</v>
      </c>
      <c r="D9">
        <v>568.01</v>
      </c>
    </row>
    <row r="10" spans="1:4">
      <c r="A10" s="36" t="s">
        <v>347</v>
      </c>
      <c r="B10">
        <v>0</v>
      </c>
      <c r="C10" t="s">
        <v>346</v>
      </c>
      <c r="D10">
        <v>568.01</v>
      </c>
    </row>
    <row r="11" spans="1:4">
      <c r="A11" s="36" t="s">
        <v>349</v>
      </c>
      <c r="B11">
        <v>-5</v>
      </c>
      <c r="C11" t="s">
        <v>346</v>
      </c>
      <c r="D11">
        <v>568.01</v>
      </c>
    </row>
    <row r="12" spans="1:4">
      <c r="A12" s="36" t="s">
        <v>350</v>
      </c>
      <c r="B12">
        <v>-3</v>
      </c>
      <c r="C12" t="s">
        <v>346</v>
      </c>
      <c r="D12">
        <v>568.01</v>
      </c>
    </row>
    <row r="13" spans="1:4">
      <c r="A13" s="36" t="s">
        <v>351</v>
      </c>
      <c r="B13">
        <v>0</v>
      </c>
      <c r="C13" t="s">
        <v>352</v>
      </c>
      <c r="D13">
        <v>51.98</v>
      </c>
    </row>
    <row r="14" spans="1:4">
      <c r="A14" s="36" t="s">
        <v>353</v>
      </c>
      <c r="B14">
        <v>-2</v>
      </c>
      <c r="C14" t="s">
        <v>352</v>
      </c>
      <c r="D14">
        <v>51.98</v>
      </c>
    </row>
    <row r="15" spans="1:4">
      <c r="A15" s="36" t="s">
        <v>354</v>
      </c>
      <c r="B15">
        <v>-8</v>
      </c>
      <c r="C15" t="s">
        <v>352</v>
      </c>
      <c r="D15">
        <v>51.98</v>
      </c>
    </row>
    <row r="16" spans="1:4">
      <c r="A16" s="36" t="s">
        <v>355</v>
      </c>
      <c r="B16">
        <v>-6</v>
      </c>
      <c r="C16" t="s">
        <v>352</v>
      </c>
      <c r="D16">
        <v>51.98</v>
      </c>
    </row>
    <row r="17" spans="1:4">
      <c r="A17" s="36" t="s">
        <v>313</v>
      </c>
      <c r="B17">
        <v>-1</v>
      </c>
      <c r="C17" t="s">
        <v>356</v>
      </c>
      <c r="D17" s="2">
        <v>99560048.340000004</v>
      </c>
    </row>
    <row r="18" spans="1:4">
      <c r="A18" s="36" t="s">
        <v>357</v>
      </c>
      <c r="B18">
        <v>0</v>
      </c>
      <c r="C18" t="s">
        <v>358</v>
      </c>
      <c r="D18" s="2">
        <v>99560048.340000004</v>
      </c>
    </row>
    <row r="19" spans="1:4">
      <c r="A19" s="36" t="s">
        <v>359</v>
      </c>
      <c r="B19">
        <v>-3</v>
      </c>
      <c r="C19" t="s">
        <v>360</v>
      </c>
      <c r="D19" s="2">
        <v>99560048.340000004</v>
      </c>
    </row>
    <row r="20" spans="1:4">
      <c r="A20" s="36" t="s">
        <v>369</v>
      </c>
      <c r="B20">
        <v>-8</v>
      </c>
      <c r="C20" t="s">
        <v>370</v>
      </c>
      <c r="D20" s="2">
        <v>99560048.340000004</v>
      </c>
    </row>
    <row r="21" spans="1:4">
      <c r="A21" s="36" t="s">
        <v>371</v>
      </c>
      <c r="B21">
        <v>-9</v>
      </c>
      <c r="C21" t="s">
        <v>872</v>
      </c>
      <c r="D21" s="2">
        <v>99560048.340000004</v>
      </c>
    </row>
    <row r="22" spans="1:4">
      <c r="A22" s="36" t="s">
        <v>362</v>
      </c>
      <c r="B22">
        <v>-9</v>
      </c>
      <c r="C22" t="s">
        <v>363</v>
      </c>
      <c r="D22" s="2">
        <v>1566166083.28</v>
      </c>
    </row>
    <row r="23" spans="1:4">
      <c r="A23" s="36" t="s">
        <v>364</v>
      </c>
      <c r="B23">
        <v>-7</v>
      </c>
      <c r="C23" t="s">
        <v>365</v>
      </c>
      <c r="D23" s="2">
        <v>1566166083.28</v>
      </c>
    </row>
    <row r="24" spans="1:4">
      <c r="A24" s="36" t="s">
        <v>315</v>
      </c>
      <c r="B24">
        <v>0</v>
      </c>
      <c r="C24" t="s">
        <v>0</v>
      </c>
      <c r="D24" s="2">
        <v>598905331.42999995</v>
      </c>
    </row>
    <row r="25" spans="1:4">
      <c r="A25" s="36" t="s">
        <v>1</v>
      </c>
      <c r="B25">
        <v>-7</v>
      </c>
      <c r="C25" t="s">
        <v>2</v>
      </c>
      <c r="D25" s="2">
        <v>598905331.42999995</v>
      </c>
    </row>
    <row r="26" spans="1:4">
      <c r="A26" s="36" t="s">
        <v>3</v>
      </c>
      <c r="B26">
        <v>-5</v>
      </c>
      <c r="C26" t="s">
        <v>789</v>
      </c>
      <c r="D26" s="2">
        <v>598905331.42999995</v>
      </c>
    </row>
    <row r="27" spans="1:4">
      <c r="A27" s="36" t="s">
        <v>374</v>
      </c>
      <c r="B27">
        <v>-3</v>
      </c>
      <c r="C27" t="s">
        <v>375</v>
      </c>
      <c r="D27" s="2">
        <v>23807913.690000001</v>
      </c>
    </row>
    <row r="28" spans="1:4">
      <c r="A28" s="36" t="s">
        <v>376</v>
      </c>
      <c r="B28">
        <v>-6</v>
      </c>
      <c r="C28" t="s">
        <v>377</v>
      </c>
      <c r="D28" s="2">
        <v>23807913.690000001</v>
      </c>
    </row>
    <row r="29" spans="1:4">
      <c r="A29" s="36" t="s">
        <v>378</v>
      </c>
      <c r="B29">
        <v>-4</v>
      </c>
      <c r="C29" t="s">
        <v>873</v>
      </c>
      <c r="D29" s="2">
        <v>23807913.690000001</v>
      </c>
    </row>
    <row r="30" spans="1:4">
      <c r="A30" s="36" t="s">
        <v>314</v>
      </c>
      <c r="B30">
        <v>-4</v>
      </c>
      <c r="C30" t="s">
        <v>4</v>
      </c>
      <c r="D30" s="2">
        <v>943452838.15999997</v>
      </c>
    </row>
    <row r="31" spans="1:4">
      <c r="A31" s="36" t="s">
        <v>5</v>
      </c>
      <c r="B31">
        <v>0</v>
      </c>
      <c r="C31" t="s">
        <v>6</v>
      </c>
      <c r="D31" s="2">
        <v>943452838.15999997</v>
      </c>
    </row>
    <row r="32" spans="1:4">
      <c r="A32" s="36" t="s">
        <v>7</v>
      </c>
      <c r="B32">
        <v>-7</v>
      </c>
      <c r="C32" t="s">
        <v>874</v>
      </c>
      <c r="D32" s="2">
        <v>943452838.15999997</v>
      </c>
    </row>
    <row r="33" spans="1:4">
      <c r="A33" s="36" t="s">
        <v>12</v>
      </c>
      <c r="B33">
        <v>-5</v>
      </c>
      <c r="C33" t="s">
        <v>13</v>
      </c>
      <c r="D33" s="2">
        <v>130959059.98999999</v>
      </c>
    </row>
    <row r="34" spans="1:4">
      <c r="A34" s="36" t="s">
        <v>316</v>
      </c>
      <c r="B34">
        <v>0</v>
      </c>
      <c r="C34" t="s">
        <v>14</v>
      </c>
      <c r="D34" s="2">
        <v>108297389.05</v>
      </c>
    </row>
    <row r="35" spans="1:4">
      <c r="A35" s="36" t="s">
        <v>15</v>
      </c>
      <c r="B35">
        <v>-1</v>
      </c>
      <c r="C35" t="s">
        <v>16</v>
      </c>
      <c r="D35" s="2">
        <v>108297389.05</v>
      </c>
    </row>
    <row r="36" spans="1:4">
      <c r="A36" s="36" t="s">
        <v>17</v>
      </c>
      <c r="B36">
        <v>-3</v>
      </c>
      <c r="C36" t="s">
        <v>790</v>
      </c>
      <c r="D36" s="2">
        <v>108297389.05</v>
      </c>
    </row>
    <row r="37" spans="1:4">
      <c r="A37" s="36" t="s">
        <v>18</v>
      </c>
      <c r="B37">
        <v>-1</v>
      </c>
      <c r="C37" t="s">
        <v>791</v>
      </c>
      <c r="D37" s="2">
        <v>30338545.57</v>
      </c>
    </row>
    <row r="38" spans="1:4">
      <c r="A38" s="36" t="s">
        <v>19</v>
      </c>
      <c r="B38">
        <v>0</v>
      </c>
      <c r="C38" t="s">
        <v>792</v>
      </c>
      <c r="D38" s="2">
        <v>77958843.480000004</v>
      </c>
    </row>
    <row r="39" spans="1:4">
      <c r="A39" s="36" t="s">
        <v>317</v>
      </c>
      <c r="B39">
        <v>0</v>
      </c>
      <c r="C39" t="s">
        <v>20</v>
      </c>
      <c r="D39" s="2">
        <v>22661670.940000001</v>
      </c>
    </row>
    <row r="40" spans="1:4">
      <c r="A40" s="36" t="s">
        <v>21</v>
      </c>
      <c r="B40">
        <v>0</v>
      </c>
      <c r="C40" t="s">
        <v>22</v>
      </c>
      <c r="D40" s="2">
        <v>53226.58</v>
      </c>
    </row>
    <row r="41" spans="1:4">
      <c r="A41" s="36" t="s">
        <v>23</v>
      </c>
      <c r="B41">
        <v>-4</v>
      </c>
      <c r="C41" t="s">
        <v>384</v>
      </c>
      <c r="D41" s="2">
        <v>53226.58</v>
      </c>
    </row>
    <row r="42" spans="1:4">
      <c r="A42" s="36" t="s">
        <v>24</v>
      </c>
      <c r="B42">
        <v>-2</v>
      </c>
      <c r="C42" t="s">
        <v>793</v>
      </c>
      <c r="D42" s="2">
        <v>39137.19</v>
      </c>
    </row>
    <row r="43" spans="1:4">
      <c r="A43" s="36" t="s">
        <v>25</v>
      </c>
      <c r="B43">
        <v>0</v>
      </c>
      <c r="C43" t="s">
        <v>794</v>
      </c>
      <c r="D43" s="2">
        <v>14089.39</v>
      </c>
    </row>
    <row r="44" spans="1:4">
      <c r="A44" s="36" t="s">
        <v>26</v>
      </c>
      <c r="B44">
        <v>-8</v>
      </c>
      <c r="C44" t="s">
        <v>27</v>
      </c>
      <c r="D44" s="2">
        <v>22600704.329999998</v>
      </c>
    </row>
    <row r="45" spans="1:4">
      <c r="A45" s="36" t="s">
        <v>387</v>
      </c>
      <c r="B45">
        <v>0</v>
      </c>
      <c r="C45" t="s">
        <v>935</v>
      </c>
      <c r="D45" s="2">
        <v>22547159.850000001</v>
      </c>
    </row>
    <row r="46" spans="1:4">
      <c r="A46" s="36" t="s">
        <v>389</v>
      </c>
      <c r="B46">
        <v>-8</v>
      </c>
      <c r="C46" t="s">
        <v>936</v>
      </c>
      <c r="D46" s="2">
        <v>7589646.5700000003</v>
      </c>
    </row>
    <row r="47" spans="1:4">
      <c r="A47" s="36" t="s">
        <v>391</v>
      </c>
      <c r="B47">
        <v>-6</v>
      </c>
      <c r="C47" t="s">
        <v>937</v>
      </c>
      <c r="D47" s="2">
        <v>9801416.6500000004</v>
      </c>
    </row>
    <row r="48" spans="1:4">
      <c r="A48" s="36" t="s">
        <v>393</v>
      </c>
      <c r="B48">
        <v>-2</v>
      </c>
      <c r="C48" t="s">
        <v>938</v>
      </c>
      <c r="D48" s="2">
        <v>5156096.63</v>
      </c>
    </row>
    <row r="49" spans="1:4">
      <c r="A49" s="36" t="s">
        <v>670</v>
      </c>
      <c r="B49">
        <v>-5</v>
      </c>
      <c r="C49" t="s">
        <v>735</v>
      </c>
      <c r="D49" s="2">
        <v>53544.480000000003</v>
      </c>
    </row>
    <row r="50" spans="1:4">
      <c r="A50" s="36" t="s">
        <v>671</v>
      </c>
      <c r="B50">
        <v>-3</v>
      </c>
      <c r="C50" t="s">
        <v>875</v>
      </c>
      <c r="D50" s="2">
        <v>53544.480000000003</v>
      </c>
    </row>
    <row r="51" spans="1:4">
      <c r="A51" s="36" t="s">
        <v>299</v>
      </c>
      <c r="B51">
        <v>-2</v>
      </c>
      <c r="C51" t="s">
        <v>300</v>
      </c>
      <c r="D51" s="2">
        <v>7740.03</v>
      </c>
    </row>
    <row r="52" spans="1:4">
      <c r="A52" s="36" t="s">
        <v>301</v>
      </c>
      <c r="B52">
        <v>-7</v>
      </c>
      <c r="C52" t="s">
        <v>300</v>
      </c>
      <c r="D52" s="2">
        <v>7740.03</v>
      </c>
    </row>
    <row r="53" spans="1:4">
      <c r="A53" s="36" t="s">
        <v>302</v>
      </c>
      <c r="B53">
        <v>-4</v>
      </c>
      <c r="C53" t="s">
        <v>882</v>
      </c>
      <c r="D53" s="2">
        <v>7740.03</v>
      </c>
    </row>
    <row r="54" spans="1:4">
      <c r="A54" s="36">
        <v>2</v>
      </c>
      <c r="B54">
        <v>-3</v>
      </c>
      <c r="C54" t="s">
        <v>616</v>
      </c>
      <c r="D54" s="2">
        <v>4845754743.46</v>
      </c>
    </row>
    <row r="55" spans="1:4">
      <c r="A55" s="36" t="s">
        <v>318</v>
      </c>
      <c r="B55">
        <v>0</v>
      </c>
      <c r="C55" t="s">
        <v>28</v>
      </c>
      <c r="D55" s="2">
        <v>4845754743.46</v>
      </c>
    </row>
    <row r="56" spans="1:4">
      <c r="A56" s="36" t="s">
        <v>29</v>
      </c>
      <c r="B56">
        <v>-7</v>
      </c>
      <c r="C56" t="s">
        <v>30</v>
      </c>
      <c r="D56" s="2">
        <v>4845754743.46</v>
      </c>
    </row>
    <row r="57" spans="1:4">
      <c r="A57" s="36" t="s">
        <v>31</v>
      </c>
      <c r="B57">
        <v>0</v>
      </c>
      <c r="C57" t="s">
        <v>32</v>
      </c>
      <c r="D57" s="2">
        <v>4845754743.46</v>
      </c>
    </row>
    <row r="58" spans="1:4">
      <c r="A58" s="36" t="s">
        <v>265</v>
      </c>
      <c r="B58">
        <v>-2</v>
      </c>
      <c r="C58" t="s">
        <v>396</v>
      </c>
      <c r="D58" s="2">
        <v>1446294528.3</v>
      </c>
    </row>
    <row r="59" spans="1:4">
      <c r="A59" s="36" t="s">
        <v>266</v>
      </c>
      <c r="B59">
        <v>0</v>
      </c>
      <c r="C59" t="s">
        <v>587</v>
      </c>
      <c r="D59" s="2">
        <v>1447247167.49</v>
      </c>
    </row>
    <row r="60" spans="1:4">
      <c r="A60" s="36" t="s">
        <v>648</v>
      </c>
      <c r="B60">
        <v>-9</v>
      </c>
      <c r="C60" t="s">
        <v>649</v>
      </c>
      <c r="D60" s="2">
        <v>-952639.19</v>
      </c>
    </row>
    <row r="61" spans="1:4">
      <c r="A61" s="36" t="s">
        <v>267</v>
      </c>
      <c r="B61">
        <v>-9</v>
      </c>
      <c r="C61" t="s">
        <v>397</v>
      </c>
      <c r="D61" s="2">
        <v>176358000</v>
      </c>
    </row>
    <row r="62" spans="1:4">
      <c r="A62" s="36" t="s">
        <v>268</v>
      </c>
      <c r="B62">
        <v>-7</v>
      </c>
      <c r="C62" t="s">
        <v>398</v>
      </c>
      <c r="D62" s="2">
        <v>176358000</v>
      </c>
    </row>
    <row r="63" spans="1:4">
      <c r="A63" s="36" t="s">
        <v>269</v>
      </c>
      <c r="B63">
        <v>-1</v>
      </c>
      <c r="C63" t="s">
        <v>399</v>
      </c>
      <c r="D63" s="2">
        <v>34292735.020000003</v>
      </c>
    </row>
    <row r="64" spans="1:4">
      <c r="A64" s="36" t="s">
        <v>270</v>
      </c>
      <c r="B64">
        <v>0</v>
      </c>
      <c r="C64" t="s">
        <v>400</v>
      </c>
      <c r="D64" s="2">
        <v>162276000</v>
      </c>
    </row>
    <row r="65" spans="1:4">
      <c r="A65" s="36" t="s">
        <v>271</v>
      </c>
      <c r="B65">
        <v>-8</v>
      </c>
      <c r="C65" t="s">
        <v>401</v>
      </c>
      <c r="D65" s="2">
        <v>-127983264.98</v>
      </c>
    </row>
    <row r="66" spans="1:4">
      <c r="A66" s="36" t="s">
        <v>272</v>
      </c>
      <c r="B66">
        <v>-8</v>
      </c>
      <c r="C66" t="s">
        <v>273</v>
      </c>
      <c r="D66" s="2">
        <v>2910772300.8200002</v>
      </c>
    </row>
    <row r="67" spans="1:4">
      <c r="A67" s="36" t="s">
        <v>274</v>
      </c>
      <c r="B67">
        <v>-6</v>
      </c>
      <c r="C67" t="s">
        <v>939</v>
      </c>
      <c r="D67" s="2">
        <v>2399647749.1199999</v>
      </c>
    </row>
    <row r="68" spans="1:4">
      <c r="A68" s="36" t="s">
        <v>275</v>
      </c>
      <c r="B68">
        <v>-4</v>
      </c>
      <c r="C68" t="s">
        <v>402</v>
      </c>
      <c r="D68" s="2">
        <v>18749059.170000002</v>
      </c>
    </row>
    <row r="69" spans="1:4">
      <c r="A69" s="36" t="s">
        <v>276</v>
      </c>
      <c r="B69">
        <v>-2</v>
      </c>
      <c r="C69" t="s">
        <v>403</v>
      </c>
      <c r="D69" s="2">
        <v>6831764.6200000001</v>
      </c>
    </row>
    <row r="70" spans="1:4">
      <c r="A70" s="36" t="s">
        <v>404</v>
      </c>
      <c r="B70">
        <v>0</v>
      </c>
      <c r="C70" t="s">
        <v>405</v>
      </c>
      <c r="D70" s="2">
        <v>37133242.759999998</v>
      </c>
    </row>
    <row r="71" spans="1:4">
      <c r="A71" s="36" t="s">
        <v>672</v>
      </c>
      <c r="B71">
        <v>-2</v>
      </c>
      <c r="C71" t="s">
        <v>737</v>
      </c>
      <c r="D71" s="2">
        <v>99848.07</v>
      </c>
    </row>
    <row r="72" spans="1:4">
      <c r="A72" s="36" t="s">
        <v>277</v>
      </c>
      <c r="B72">
        <v>0</v>
      </c>
      <c r="C72" t="s">
        <v>406</v>
      </c>
      <c r="D72" s="2">
        <v>1834473.29</v>
      </c>
    </row>
    <row r="73" spans="1:4">
      <c r="A73" s="36" t="s">
        <v>278</v>
      </c>
      <c r="B73">
        <v>-9</v>
      </c>
      <c r="C73" t="s">
        <v>407</v>
      </c>
      <c r="D73">
        <v>2.5</v>
      </c>
    </row>
    <row r="74" spans="1:4">
      <c r="A74" s="36" t="s">
        <v>279</v>
      </c>
      <c r="B74">
        <v>-7</v>
      </c>
      <c r="C74" t="s">
        <v>408</v>
      </c>
      <c r="D74" s="2">
        <v>32461853.98</v>
      </c>
    </row>
    <row r="75" spans="1:4">
      <c r="A75" s="36" t="s">
        <v>280</v>
      </c>
      <c r="B75">
        <v>-5</v>
      </c>
      <c r="C75" t="s">
        <v>409</v>
      </c>
      <c r="D75" s="2">
        <v>3395.8</v>
      </c>
    </row>
    <row r="76" spans="1:4">
      <c r="A76" s="36" t="s">
        <v>281</v>
      </c>
      <c r="B76">
        <v>-1</v>
      </c>
      <c r="C76" t="s">
        <v>410</v>
      </c>
      <c r="D76" s="2">
        <v>46325930.039999999</v>
      </c>
    </row>
    <row r="77" spans="1:4">
      <c r="A77" s="36" t="s">
        <v>411</v>
      </c>
      <c r="B77">
        <v>0</v>
      </c>
      <c r="C77" t="s">
        <v>617</v>
      </c>
      <c r="D77" s="2">
        <v>1010953.34</v>
      </c>
    </row>
    <row r="78" spans="1:4">
      <c r="A78" s="36" t="s">
        <v>618</v>
      </c>
      <c r="B78">
        <v>-6</v>
      </c>
      <c r="C78" t="s">
        <v>619</v>
      </c>
      <c r="D78" s="2">
        <v>26609856.760000002</v>
      </c>
    </row>
    <row r="79" spans="1:4">
      <c r="A79" s="36" t="s">
        <v>685</v>
      </c>
      <c r="B79">
        <v>0</v>
      </c>
      <c r="C79" t="s">
        <v>883</v>
      </c>
      <c r="D79" s="2">
        <v>3536300</v>
      </c>
    </row>
    <row r="80" spans="1:4">
      <c r="A80" s="36" t="s">
        <v>738</v>
      </c>
      <c r="B80">
        <v>0</v>
      </c>
      <c r="C80" t="s">
        <v>940</v>
      </c>
      <c r="D80" s="2">
        <v>336527871.37</v>
      </c>
    </row>
    <row r="81" spans="1:4">
      <c r="A81" s="36" t="s">
        <v>282</v>
      </c>
      <c r="B81">
        <v>-4</v>
      </c>
      <c r="C81" t="s">
        <v>413</v>
      </c>
      <c r="D81" s="2">
        <v>79783476.359999999</v>
      </c>
    </row>
    <row r="82" spans="1:4">
      <c r="A82" s="36" t="s">
        <v>283</v>
      </c>
      <c r="B82">
        <v>-2</v>
      </c>
      <c r="C82" t="s">
        <v>414</v>
      </c>
      <c r="D82" s="2">
        <v>79281286</v>
      </c>
    </row>
    <row r="83" spans="1:4">
      <c r="A83" s="36" t="s">
        <v>719</v>
      </c>
      <c r="B83">
        <v>0</v>
      </c>
      <c r="C83" t="s">
        <v>720</v>
      </c>
      <c r="D83" s="2">
        <v>33572.28</v>
      </c>
    </row>
    <row r="84" spans="1:4">
      <c r="A84" s="36" t="s">
        <v>741</v>
      </c>
      <c r="B84">
        <v>-9</v>
      </c>
      <c r="C84" t="s">
        <v>941</v>
      </c>
      <c r="D84" s="2">
        <v>468618.08</v>
      </c>
    </row>
    <row r="85" spans="1:4">
      <c r="A85" s="36" t="s">
        <v>284</v>
      </c>
      <c r="B85">
        <v>-7</v>
      </c>
      <c r="C85" t="s">
        <v>884</v>
      </c>
      <c r="D85" s="2">
        <v>133298088</v>
      </c>
    </row>
    <row r="86" spans="1:4">
      <c r="A86" s="36" t="s">
        <v>285</v>
      </c>
      <c r="B86">
        <v>-5</v>
      </c>
      <c r="C86" t="s">
        <v>416</v>
      </c>
      <c r="D86" s="2">
        <v>190425840</v>
      </c>
    </row>
    <row r="87" spans="1:4">
      <c r="A87" s="36" t="s">
        <v>286</v>
      </c>
      <c r="B87">
        <v>-3</v>
      </c>
      <c r="C87" t="s">
        <v>417</v>
      </c>
      <c r="D87" s="2">
        <v>-57127752</v>
      </c>
    </row>
    <row r="88" spans="1:4">
      <c r="A88" s="36" t="s">
        <v>743</v>
      </c>
      <c r="B88">
        <v>0</v>
      </c>
      <c r="C88" t="s">
        <v>885</v>
      </c>
      <c r="D88" s="2">
        <v>64955614.960000001</v>
      </c>
    </row>
    <row r="89" spans="1:4">
      <c r="A89" s="36" t="s">
        <v>745</v>
      </c>
      <c r="B89">
        <v>-8</v>
      </c>
      <c r="C89" t="s">
        <v>688</v>
      </c>
      <c r="D89" s="2">
        <v>66011000</v>
      </c>
    </row>
    <row r="90" spans="1:4">
      <c r="A90" s="36" t="s">
        <v>747</v>
      </c>
      <c r="B90">
        <v>-6</v>
      </c>
      <c r="C90" t="s">
        <v>740</v>
      </c>
      <c r="D90" s="2">
        <v>-1055385.04</v>
      </c>
    </row>
    <row r="91" spans="1:4">
      <c r="A91" s="36" t="s">
        <v>319</v>
      </c>
      <c r="B91">
        <v>-8</v>
      </c>
      <c r="C91" t="s">
        <v>33</v>
      </c>
      <c r="D91">
        <v>0</v>
      </c>
    </row>
    <row r="92" spans="1:4">
      <c r="A92" s="36" t="s">
        <v>34</v>
      </c>
      <c r="B92">
        <v>0</v>
      </c>
      <c r="C92" t="s">
        <v>35</v>
      </c>
      <c r="D92">
        <v>0</v>
      </c>
    </row>
    <row r="93" spans="1:4">
      <c r="A93" s="36" t="s">
        <v>418</v>
      </c>
      <c r="B93">
        <v>-8</v>
      </c>
      <c r="C93" t="s">
        <v>419</v>
      </c>
      <c r="D93" s="2">
        <v>1500</v>
      </c>
    </row>
    <row r="94" spans="1:4">
      <c r="A94" s="36" t="s">
        <v>420</v>
      </c>
      <c r="B94">
        <v>0</v>
      </c>
      <c r="C94" t="s">
        <v>421</v>
      </c>
      <c r="D94" s="2">
        <v>1500</v>
      </c>
    </row>
    <row r="95" spans="1:4">
      <c r="A95" s="36" t="s">
        <v>422</v>
      </c>
      <c r="B95">
        <v>-9</v>
      </c>
      <c r="C95" t="s">
        <v>886</v>
      </c>
      <c r="D95" s="2">
        <v>1500</v>
      </c>
    </row>
    <row r="96" spans="1:4">
      <c r="A96" s="36" t="s">
        <v>36</v>
      </c>
      <c r="B96">
        <v>-4</v>
      </c>
      <c r="C96" t="s">
        <v>37</v>
      </c>
      <c r="D96" s="2">
        <v>-1500</v>
      </c>
    </row>
    <row r="97" spans="1:4">
      <c r="A97" s="36" t="s">
        <v>38</v>
      </c>
      <c r="B97">
        <v>0</v>
      </c>
      <c r="C97" t="s">
        <v>423</v>
      </c>
      <c r="D97" s="2">
        <v>-1500</v>
      </c>
    </row>
    <row r="98" spans="1:4">
      <c r="A98" s="36" t="s">
        <v>39</v>
      </c>
      <c r="B98">
        <v>-4</v>
      </c>
      <c r="C98" t="s">
        <v>887</v>
      </c>
      <c r="D98" s="2">
        <v>-1500</v>
      </c>
    </row>
    <row r="99" spans="1:4">
      <c r="A99" s="36">
        <v>3</v>
      </c>
      <c r="B99">
        <v>0</v>
      </c>
      <c r="C99" t="s">
        <v>620</v>
      </c>
      <c r="D99" s="2">
        <v>86861688.530000001</v>
      </c>
    </row>
    <row r="100" spans="1:4">
      <c r="A100" s="36" t="s">
        <v>621</v>
      </c>
      <c r="B100">
        <v>0</v>
      </c>
      <c r="C100" t="s">
        <v>620</v>
      </c>
      <c r="D100" s="2">
        <v>86861688.530000001</v>
      </c>
    </row>
    <row r="101" spans="1:4">
      <c r="A101" s="36" t="s">
        <v>622</v>
      </c>
      <c r="B101">
        <v>-3</v>
      </c>
      <c r="C101" t="s">
        <v>623</v>
      </c>
      <c r="D101" s="2">
        <v>86861688.530000001</v>
      </c>
    </row>
    <row r="102" spans="1:4">
      <c r="A102" s="36" t="s">
        <v>624</v>
      </c>
      <c r="B102">
        <v>-7</v>
      </c>
      <c r="C102" t="s">
        <v>625</v>
      </c>
      <c r="D102" s="2">
        <v>86861688.530000001</v>
      </c>
    </row>
    <row r="103" spans="1:4">
      <c r="A103" s="36" t="s">
        <v>626</v>
      </c>
      <c r="B103">
        <v>-3</v>
      </c>
      <c r="C103" t="s">
        <v>625</v>
      </c>
      <c r="D103" s="2">
        <v>86861688.530000001</v>
      </c>
    </row>
    <row r="104" spans="1:4">
      <c r="A104" s="36" t="s">
        <v>627</v>
      </c>
      <c r="B104">
        <v>-8</v>
      </c>
      <c r="C104" t="s">
        <v>628</v>
      </c>
      <c r="D104" s="2">
        <v>39292916.829999998</v>
      </c>
    </row>
    <row r="105" spans="1:4">
      <c r="A105" s="36" t="s">
        <v>629</v>
      </c>
      <c r="B105">
        <v>-6</v>
      </c>
      <c r="C105" t="s">
        <v>630</v>
      </c>
      <c r="D105" s="2">
        <v>47568771.700000003</v>
      </c>
    </row>
    <row r="106" spans="1:4">
      <c r="A106" s="36">
        <v>8</v>
      </c>
      <c r="B106">
        <v>-1</v>
      </c>
      <c r="C106" t="s">
        <v>40</v>
      </c>
      <c r="D106" s="2">
        <v>154964138.34999999</v>
      </c>
    </row>
    <row r="107" spans="1:4">
      <c r="A107" s="36" t="s">
        <v>41</v>
      </c>
      <c r="B107">
        <v>-9</v>
      </c>
      <c r="C107" t="s">
        <v>42</v>
      </c>
      <c r="D107" s="2">
        <v>117893327.86</v>
      </c>
    </row>
    <row r="108" spans="1:4">
      <c r="A108" s="36" t="s">
        <v>331</v>
      </c>
      <c r="B108">
        <v>-8</v>
      </c>
      <c r="C108" t="s">
        <v>43</v>
      </c>
      <c r="D108" s="2">
        <v>91432682.060000002</v>
      </c>
    </row>
    <row r="109" spans="1:4">
      <c r="A109" s="36" t="s">
        <v>44</v>
      </c>
      <c r="B109">
        <v>-5</v>
      </c>
      <c r="C109" t="s">
        <v>45</v>
      </c>
      <c r="D109" s="2">
        <v>91432682.060000002</v>
      </c>
    </row>
    <row r="110" spans="1:4">
      <c r="A110" s="36" t="s">
        <v>46</v>
      </c>
      <c r="B110">
        <v>0</v>
      </c>
      <c r="C110" t="s">
        <v>47</v>
      </c>
      <c r="D110" s="2">
        <v>91432682.060000002</v>
      </c>
    </row>
    <row r="111" spans="1:4">
      <c r="A111" s="36" t="s">
        <v>48</v>
      </c>
      <c r="B111">
        <v>-5</v>
      </c>
      <c r="C111" t="s">
        <v>888</v>
      </c>
      <c r="D111" s="2">
        <v>79311117.939999998</v>
      </c>
    </row>
    <row r="112" spans="1:4">
      <c r="A112" s="36" t="s">
        <v>49</v>
      </c>
      <c r="B112">
        <v>-3</v>
      </c>
      <c r="C112" t="s">
        <v>889</v>
      </c>
      <c r="D112" s="2">
        <v>12121564.119999999</v>
      </c>
    </row>
    <row r="113" spans="1:4">
      <c r="A113" s="36" t="s">
        <v>51</v>
      </c>
      <c r="B113">
        <v>-6</v>
      </c>
      <c r="C113" t="s">
        <v>52</v>
      </c>
      <c r="D113" s="2">
        <v>6376884.5499999998</v>
      </c>
    </row>
    <row r="114" spans="1:4">
      <c r="A114" s="36" t="s">
        <v>53</v>
      </c>
      <c r="B114">
        <v>0</v>
      </c>
      <c r="C114" t="s">
        <v>54</v>
      </c>
      <c r="D114" s="2">
        <v>10245.780000000001</v>
      </c>
    </row>
    <row r="115" spans="1:4">
      <c r="A115" s="36" t="s">
        <v>55</v>
      </c>
      <c r="B115">
        <v>-1</v>
      </c>
      <c r="C115" t="s">
        <v>54</v>
      </c>
      <c r="D115" s="2">
        <v>10245.780000000001</v>
      </c>
    </row>
    <row r="116" spans="1:4">
      <c r="A116" s="36" t="s">
        <v>56</v>
      </c>
      <c r="B116">
        <v>0</v>
      </c>
      <c r="C116" t="s">
        <v>795</v>
      </c>
      <c r="D116" s="2">
        <v>10245.780000000001</v>
      </c>
    </row>
    <row r="117" spans="1:4">
      <c r="A117" s="36" t="s">
        <v>57</v>
      </c>
      <c r="B117">
        <v>-3</v>
      </c>
      <c r="C117" t="s">
        <v>58</v>
      </c>
      <c r="D117" s="2">
        <v>127646.54</v>
      </c>
    </row>
    <row r="118" spans="1:4">
      <c r="A118" s="36" t="s">
        <v>59</v>
      </c>
      <c r="B118">
        <v>-5</v>
      </c>
      <c r="C118" t="s">
        <v>58</v>
      </c>
      <c r="D118" s="2">
        <v>127646.54</v>
      </c>
    </row>
    <row r="119" spans="1:4">
      <c r="A119" s="36" t="s">
        <v>60</v>
      </c>
      <c r="B119">
        <v>-3</v>
      </c>
      <c r="C119" t="s">
        <v>58</v>
      </c>
      <c r="D119" s="2">
        <v>127646.54</v>
      </c>
    </row>
    <row r="120" spans="1:4">
      <c r="A120" s="36" t="s">
        <v>61</v>
      </c>
      <c r="B120">
        <v>-6</v>
      </c>
      <c r="C120" t="s">
        <v>62</v>
      </c>
      <c r="D120" s="2">
        <v>1430071.61</v>
      </c>
    </row>
    <row r="121" spans="1:4">
      <c r="A121" s="36" t="s">
        <v>63</v>
      </c>
      <c r="B121">
        <v>-3</v>
      </c>
      <c r="C121" t="s">
        <v>796</v>
      </c>
      <c r="D121" s="2">
        <v>1430071.61</v>
      </c>
    </row>
    <row r="122" spans="1:4">
      <c r="A122" s="36" t="s">
        <v>64</v>
      </c>
      <c r="B122">
        <v>-1</v>
      </c>
      <c r="C122" t="s">
        <v>797</v>
      </c>
      <c r="D122" s="2">
        <v>894987.82</v>
      </c>
    </row>
    <row r="123" spans="1:4">
      <c r="A123" s="36" t="s">
        <v>65</v>
      </c>
      <c r="B123">
        <v>0</v>
      </c>
      <c r="C123" t="s">
        <v>798</v>
      </c>
      <c r="D123" s="2">
        <v>80861.39</v>
      </c>
    </row>
    <row r="124" spans="1:4">
      <c r="A124" s="36" t="s">
        <v>66</v>
      </c>
      <c r="B124">
        <v>-8</v>
      </c>
      <c r="C124" t="s">
        <v>799</v>
      </c>
      <c r="D124" s="2">
        <v>219637.62</v>
      </c>
    </row>
    <row r="125" spans="1:4">
      <c r="A125" s="36" t="s">
        <v>67</v>
      </c>
      <c r="B125">
        <v>-4</v>
      </c>
      <c r="C125" t="s">
        <v>890</v>
      </c>
      <c r="D125" s="2">
        <v>32406.45</v>
      </c>
    </row>
    <row r="126" spans="1:4">
      <c r="A126" s="36" t="s">
        <v>68</v>
      </c>
      <c r="B126">
        <v>0</v>
      </c>
      <c r="C126" t="s">
        <v>800</v>
      </c>
      <c r="D126" s="2">
        <v>24075.84</v>
      </c>
    </row>
    <row r="127" spans="1:4">
      <c r="A127" s="36" t="s">
        <v>436</v>
      </c>
      <c r="B127">
        <v>0</v>
      </c>
      <c r="C127" t="s">
        <v>801</v>
      </c>
      <c r="D127" s="2">
        <v>74052.91</v>
      </c>
    </row>
    <row r="128" spans="1:4">
      <c r="A128" s="36" t="s">
        <v>438</v>
      </c>
      <c r="B128">
        <v>-9</v>
      </c>
      <c r="C128" t="s">
        <v>802</v>
      </c>
      <c r="D128" s="2">
        <v>5924.23</v>
      </c>
    </row>
    <row r="129" spans="1:4">
      <c r="A129" s="36" t="s">
        <v>440</v>
      </c>
      <c r="B129">
        <v>-7</v>
      </c>
      <c r="C129" t="s">
        <v>803</v>
      </c>
      <c r="D129" s="2">
        <v>14810.58</v>
      </c>
    </row>
    <row r="130" spans="1:4">
      <c r="A130" s="36" t="s">
        <v>442</v>
      </c>
      <c r="B130">
        <v>-5</v>
      </c>
      <c r="C130" t="s">
        <v>804</v>
      </c>
      <c r="D130" s="2">
        <v>8886.35</v>
      </c>
    </row>
    <row r="131" spans="1:4">
      <c r="A131" s="36" t="s">
        <v>69</v>
      </c>
      <c r="B131">
        <v>-3</v>
      </c>
      <c r="C131" t="s">
        <v>805</v>
      </c>
      <c r="D131" s="2">
        <v>30028.39</v>
      </c>
    </row>
    <row r="132" spans="1:4">
      <c r="A132" s="36" t="s">
        <v>70</v>
      </c>
      <c r="B132">
        <v>-1</v>
      </c>
      <c r="C132" t="s">
        <v>942</v>
      </c>
      <c r="D132" s="2">
        <v>34747.85</v>
      </c>
    </row>
    <row r="133" spans="1:4">
      <c r="A133" s="36" t="s">
        <v>71</v>
      </c>
      <c r="B133">
        <v>0</v>
      </c>
      <c r="C133" t="s">
        <v>806</v>
      </c>
      <c r="D133" s="2">
        <v>9652.18</v>
      </c>
    </row>
    <row r="134" spans="1:4">
      <c r="A134" s="36" t="s">
        <v>72</v>
      </c>
      <c r="B134">
        <v>-8</v>
      </c>
      <c r="C134" t="s">
        <v>73</v>
      </c>
      <c r="D134" s="2">
        <v>55158.82</v>
      </c>
    </row>
    <row r="135" spans="1:4">
      <c r="A135" s="36" t="s">
        <v>74</v>
      </c>
      <c r="B135">
        <v>0</v>
      </c>
      <c r="C135" t="s">
        <v>75</v>
      </c>
      <c r="D135" s="2">
        <v>55158.82</v>
      </c>
    </row>
    <row r="136" spans="1:4">
      <c r="A136" s="36" t="s">
        <v>76</v>
      </c>
      <c r="B136">
        <v>-8</v>
      </c>
      <c r="C136" t="s">
        <v>447</v>
      </c>
      <c r="D136" s="2">
        <v>55158.82</v>
      </c>
    </row>
    <row r="137" spans="1:4">
      <c r="A137" s="155" t="s">
        <v>77</v>
      </c>
      <c r="B137" s="93">
        <v>-5</v>
      </c>
      <c r="C137" s="93" t="s">
        <v>78</v>
      </c>
      <c r="D137" s="94">
        <v>150242.76</v>
      </c>
    </row>
    <row r="138" spans="1:4">
      <c r="A138" s="155" t="s">
        <v>79</v>
      </c>
      <c r="B138" s="93">
        <v>-3</v>
      </c>
      <c r="C138" s="93" t="s">
        <v>448</v>
      </c>
      <c r="D138" s="94">
        <v>150242.76</v>
      </c>
    </row>
    <row r="139" spans="1:4">
      <c r="A139" s="155" t="s">
        <v>80</v>
      </c>
      <c r="B139" s="93">
        <v>-1</v>
      </c>
      <c r="C139" s="93" t="s">
        <v>449</v>
      </c>
      <c r="D139" s="94">
        <v>17825.64</v>
      </c>
    </row>
    <row r="140" spans="1:4">
      <c r="A140" s="155" t="s">
        <v>81</v>
      </c>
      <c r="B140" s="93">
        <v>-8</v>
      </c>
      <c r="C140" s="93" t="s">
        <v>450</v>
      </c>
      <c r="D140" s="94">
        <v>132417.12</v>
      </c>
    </row>
    <row r="141" spans="1:4">
      <c r="A141" s="155" t="s">
        <v>82</v>
      </c>
      <c r="B141" s="93">
        <v>-7</v>
      </c>
      <c r="C141" s="93" t="s">
        <v>83</v>
      </c>
      <c r="D141" s="94">
        <v>865993.56</v>
      </c>
    </row>
    <row r="142" spans="1:4">
      <c r="A142" s="155" t="s">
        <v>84</v>
      </c>
      <c r="B142" s="93">
        <v>-5</v>
      </c>
      <c r="C142" s="93" t="s">
        <v>453</v>
      </c>
      <c r="D142" s="94">
        <v>147656.46</v>
      </c>
    </row>
    <row r="143" spans="1:4">
      <c r="A143" s="155" t="s">
        <v>85</v>
      </c>
      <c r="B143" s="93">
        <v>-3</v>
      </c>
      <c r="C143" s="93" t="s">
        <v>454</v>
      </c>
      <c r="D143" s="94">
        <v>136958.03</v>
      </c>
    </row>
    <row r="144" spans="1:4">
      <c r="A144" s="155" t="s">
        <v>86</v>
      </c>
      <c r="B144" s="93">
        <v>-1</v>
      </c>
      <c r="C144" s="93" t="s">
        <v>455</v>
      </c>
      <c r="D144" s="94">
        <v>10698.43</v>
      </c>
    </row>
    <row r="145" spans="1:4">
      <c r="A145" s="155" t="s">
        <v>87</v>
      </c>
      <c r="B145" s="93">
        <v>-7</v>
      </c>
      <c r="C145" s="93" t="s">
        <v>456</v>
      </c>
      <c r="D145" s="94">
        <v>483736.83</v>
      </c>
    </row>
    <row r="146" spans="1:4">
      <c r="A146" s="36" t="s">
        <v>88</v>
      </c>
      <c r="B146">
        <v>-5</v>
      </c>
      <c r="C146" t="s">
        <v>457</v>
      </c>
      <c r="D146" s="2">
        <v>483736.83</v>
      </c>
    </row>
    <row r="147" spans="1:4">
      <c r="A147" s="36" t="s">
        <v>89</v>
      </c>
      <c r="B147">
        <v>-2</v>
      </c>
      <c r="C147" t="s">
        <v>458</v>
      </c>
      <c r="D147" s="2">
        <v>175719.17</v>
      </c>
    </row>
    <row r="148" spans="1:4">
      <c r="A148" s="36" t="s">
        <v>632</v>
      </c>
      <c r="B148">
        <v>0</v>
      </c>
      <c r="C148" t="s">
        <v>633</v>
      </c>
      <c r="D148" s="2">
        <v>164244.24</v>
      </c>
    </row>
    <row r="149" spans="1:4">
      <c r="A149" s="36" t="s">
        <v>90</v>
      </c>
      <c r="B149">
        <v>-9</v>
      </c>
      <c r="C149" t="s">
        <v>459</v>
      </c>
      <c r="D149" s="2">
        <v>11474.93</v>
      </c>
    </row>
    <row r="150" spans="1:4">
      <c r="A150" s="36" t="s">
        <v>91</v>
      </c>
      <c r="B150">
        <v>0</v>
      </c>
      <c r="C150" t="s">
        <v>460</v>
      </c>
      <c r="D150" s="2">
        <v>58881.1</v>
      </c>
    </row>
    <row r="151" spans="1:4">
      <c r="A151" s="36" t="s">
        <v>92</v>
      </c>
      <c r="B151">
        <v>-9</v>
      </c>
      <c r="C151" t="s">
        <v>461</v>
      </c>
      <c r="D151" s="2">
        <v>58881.1</v>
      </c>
    </row>
    <row r="152" spans="1:4">
      <c r="A152" s="36" t="s">
        <v>93</v>
      </c>
      <c r="B152">
        <v>0</v>
      </c>
      <c r="C152" t="s">
        <v>94</v>
      </c>
      <c r="D152" s="2">
        <v>2104059.1</v>
      </c>
    </row>
    <row r="153" spans="1:4">
      <c r="A153" s="36" t="s">
        <v>95</v>
      </c>
      <c r="B153">
        <v>-2</v>
      </c>
      <c r="C153" t="s">
        <v>462</v>
      </c>
      <c r="D153" s="2">
        <v>2104059.1</v>
      </c>
    </row>
    <row r="154" spans="1:4">
      <c r="A154" s="36" t="s">
        <v>96</v>
      </c>
      <c r="B154">
        <v>0</v>
      </c>
      <c r="C154" t="s">
        <v>463</v>
      </c>
      <c r="D154" s="2">
        <v>522579.44</v>
      </c>
    </row>
    <row r="155" spans="1:4">
      <c r="A155" s="36" t="s">
        <v>97</v>
      </c>
      <c r="B155">
        <v>-9</v>
      </c>
      <c r="C155" t="s">
        <v>464</v>
      </c>
      <c r="D155" s="2">
        <v>699166.62</v>
      </c>
    </row>
    <row r="156" spans="1:4">
      <c r="A156" s="36" t="s">
        <v>98</v>
      </c>
      <c r="B156">
        <v>-7</v>
      </c>
      <c r="C156" t="s">
        <v>465</v>
      </c>
      <c r="D156" s="2">
        <v>47937.13</v>
      </c>
    </row>
    <row r="157" spans="1:4">
      <c r="A157" s="36" t="s">
        <v>99</v>
      </c>
      <c r="B157">
        <v>-5</v>
      </c>
      <c r="C157" t="s">
        <v>466</v>
      </c>
      <c r="D157" s="2">
        <v>36693.57</v>
      </c>
    </row>
    <row r="158" spans="1:4">
      <c r="A158" s="36" t="s">
        <v>100</v>
      </c>
      <c r="B158">
        <v>-1</v>
      </c>
      <c r="C158" t="s">
        <v>467</v>
      </c>
      <c r="D158" s="2">
        <v>393825.44</v>
      </c>
    </row>
    <row r="159" spans="1:4">
      <c r="A159" s="36" t="s">
        <v>101</v>
      </c>
      <c r="B159">
        <v>-8</v>
      </c>
      <c r="C159" t="s">
        <v>468</v>
      </c>
      <c r="D159" s="2">
        <v>22407.08</v>
      </c>
    </row>
    <row r="160" spans="1:4">
      <c r="A160" s="36" t="s">
        <v>102</v>
      </c>
      <c r="B160">
        <v>-4</v>
      </c>
      <c r="C160" t="s">
        <v>469</v>
      </c>
      <c r="D160" s="2">
        <v>133732.03</v>
      </c>
    </row>
    <row r="161" spans="1:4">
      <c r="A161" s="36" t="s">
        <v>103</v>
      </c>
      <c r="B161">
        <v>-2</v>
      </c>
      <c r="C161" t="s">
        <v>470</v>
      </c>
      <c r="D161" s="2">
        <v>223584.45</v>
      </c>
    </row>
    <row r="162" spans="1:4">
      <c r="A162" s="36" t="s">
        <v>104</v>
      </c>
      <c r="B162">
        <v>0</v>
      </c>
      <c r="C162" t="s">
        <v>471</v>
      </c>
      <c r="D162" s="2">
        <v>23948.82</v>
      </c>
    </row>
    <row r="163" spans="1:4">
      <c r="A163" s="36" t="s">
        <v>105</v>
      </c>
      <c r="B163">
        <v>-9</v>
      </c>
      <c r="C163" t="s">
        <v>472</v>
      </c>
      <c r="D163">
        <v>184.52</v>
      </c>
    </row>
    <row r="164" spans="1:4">
      <c r="A164" s="36" t="s">
        <v>601</v>
      </c>
      <c r="B164">
        <v>-4</v>
      </c>
      <c r="C164" t="s">
        <v>943</v>
      </c>
      <c r="D164" s="2">
        <v>16719</v>
      </c>
    </row>
    <row r="165" spans="1:4">
      <c r="A165" s="36" t="s">
        <v>944</v>
      </c>
      <c r="B165">
        <v>0</v>
      </c>
      <c r="C165" t="s">
        <v>945</v>
      </c>
      <c r="D165" s="2">
        <v>16719</v>
      </c>
    </row>
    <row r="166" spans="1:4">
      <c r="A166" s="36" t="s">
        <v>946</v>
      </c>
      <c r="B166">
        <v>0</v>
      </c>
      <c r="C166" t="s">
        <v>947</v>
      </c>
      <c r="D166" s="2">
        <v>16719</v>
      </c>
    </row>
    <row r="167" spans="1:4">
      <c r="A167" s="36" t="s">
        <v>106</v>
      </c>
      <c r="B167">
        <v>-8</v>
      </c>
      <c r="C167" t="s">
        <v>107</v>
      </c>
      <c r="D167" s="2">
        <v>16135.02</v>
      </c>
    </row>
    <row r="168" spans="1:4">
      <c r="A168" s="36" t="s">
        <v>108</v>
      </c>
      <c r="B168">
        <v>0</v>
      </c>
      <c r="C168" t="s">
        <v>475</v>
      </c>
      <c r="D168" s="2">
        <v>16135.02</v>
      </c>
    </row>
    <row r="169" spans="1:4">
      <c r="A169" s="36" t="s">
        <v>109</v>
      </c>
      <c r="B169">
        <v>-8</v>
      </c>
      <c r="C169" t="s">
        <v>476</v>
      </c>
      <c r="D169" s="2">
        <v>16135.02</v>
      </c>
    </row>
    <row r="170" spans="1:4">
      <c r="A170" s="36" t="s">
        <v>110</v>
      </c>
      <c r="B170">
        <v>-1</v>
      </c>
      <c r="C170" t="s">
        <v>111</v>
      </c>
      <c r="D170" s="2">
        <v>1544995</v>
      </c>
    </row>
    <row r="171" spans="1:4">
      <c r="A171" s="36" t="s">
        <v>112</v>
      </c>
      <c r="B171">
        <v>-2</v>
      </c>
      <c r="C171" t="s">
        <v>899</v>
      </c>
      <c r="D171" s="2">
        <v>1544995</v>
      </c>
    </row>
    <row r="172" spans="1:4">
      <c r="A172" s="36" t="s">
        <v>113</v>
      </c>
      <c r="B172">
        <v>0</v>
      </c>
      <c r="C172" t="s">
        <v>478</v>
      </c>
      <c r="D172" s="2">
        <v>1544995</v>
      </c>
    </row>
    <row r="173" spans="1:4">
      <c r="A173" s="36" t="s">
        <v>114</v>
      </c>
      <c r="B173">
        <v>-9</v>
      </c>
      <c r="C173" t="s">
        <v>115</v>
      </c>
      <c r="D173">
        <v>154.9</v>
      </c>
    </row>
    <row r="174" spans="1:4">
      <c r="A174" s="36" t="s">
        <v>116</v>
      </c>
      <c r="B174">
        <v>0</v>
      </c>
      <c r="C174" t="s">
        <v>115</v>
      </c>
      <c r="D174">
        <v>154.9</v>
      </c>
    </row>
    <row r="175" spans="1:4">
      <c r="A175" s="36" t="s">
        <v>117</v>
      </c>
      <c r="B175">
        <v>-6</v>
      </c>
      <c r="C175" t="s">
        <v>673</v>
      </c>
      <c r="D175">
        <v>154.9</v>
      </c>
    </row>
    <row r="176" spans="1:4">
      <c r="A176" s="36" t="s">
        <v>122</v>
      </c>
      <c r="B176">
        <v>0</v>
      </c>
      <c r="C176" t="s">
        <v>123</v>
      </c>
      <c r="D176" s="2">
        <v>55462.46</v>
      </c>
    </row>
    <row r="177" spans="1:4">
      <c r="A177" s="36" t="s">
        <v>124</v>
      </c>
      <c r="B177">
        <v>-7</v>
      </c>
      <c r="C177" t="s">
        <v>829</v>
      </c>
      <c r="D177" s="2">
        <v>55462.46</v>
      </c>
    </row>
    <row r="178" spans="1:4">
      <c r="A178" s="36" t="s">
        <v>125</v>
      </c>
      <c r="B178">
        <v>-6</v>
      </c>
      <c r="C178" t="s">
        <v>948</v>
      </c>
      <c r="D178" s="2">
        <v>55462.46</v>
      </c>
    </row>
    <row r="179" spans="1:4">
      <c r="A179" s="36" t="s">
        <v>126</v>
      </c>
      <c r="B179">
        <v>-4</v>
      </c>
      <c r="C179" t="s">
        <v>127</v>
      </c>
      <c r="D179">
        <v>75</v>
      </c>
    </row>
    <row r="180" spans="1:4">
      <c r="A180" s="36" t="s">
        <v>128</v>
      </c>
      <c r="B180">
        <v>-1</v>
      </c>
      <c r="C180" t="s">
        <v>129</v>
      </c>
      <c r="D180">
        <v>75</v>
      </c>
    </row>
    <row r="181" spans="1:4">
      <c r="A181" s="36" t="s">
        <v>130</v>
      </c>
      <c r="B181">
        <v>-7</v>
      </c>
      <c r="C181" t="s">
        <v>129</v>
      </c>
      <c r="D181">
        <v>75</v>
      </c>
    </row>
    <row r="182" spans="1:4">
      <c r="A182" s="36" t="s">
        <v>131</v>
      </c>
      <c r="B182">
        <v>-1</v>
      </c>
      <c r="C182" t="s">
        <v>486</v>
      </c>
      <c r="D182">
        <v>75</v>
      </c>
    </row>
    <row r="183" spans="1:4">
      <c r="A183" s="36" t="s">
        <v>334</v>
      </c>
      <c r="B183">
        <v>-2</v>
      </c>
      <c r="C183" t="s">
        <v>132</v>
      </c>
      <c r="D183" s="2">
        <v>20083686.25</v>
      </c>
    </row>
    <row r="184" spans="1:4">
      <c r="A184" s="36" t="s">
        <v>133</v>
      </c>
      <c r="B184">
        <v>-3</v>
      </c>
      <c r="C184" t="s">
        <v>134</v>
      </c>
      <c r="D184" s="2">
        <v>6514195.5499999998</v>
      </c>
    </row>
    <row r="185" spans="1:4">
      <c r="A185" s="36" t="s">
        <v>135</v>
      </c>
      <c r="B185">
        <v>-5</v>
      </c>
      <c r="C185" t="s">
        <v>134</v>
      </c>
      <c r="D185" s="2">
        <v>6514195.5499999998</v>
      </c>
    </row>
    <row r="186" spans="1:4">
      <c r="A186" s="36" t="s">
        <v>136</v>
      </c>
      <c r="B186">
        <v>-3</v>
      </c>
      <c r="C186" t="s">
        <v>134</v>
      </c>
      <c r="D186" s="2">
        <v>6487066.3499999996</v>
      </c>
    </row>
    <row r="187" spans="1:4">
      <c r="A187" s="36" t="s">
        <v>752</v>
      </c>
      <c r="B187">
        <v>-1</v>
      </c>
      <c r="C187" t="s">
        <v>949</v>
      </c>
      <c r="D187" s="2">
        <v>27129.200000000001</v>
      </c>
    </row>
    <row r="188" spans="1:4">
      <c r="A188" s="36" t="s">
        <v>137</v>
      </c>
      <c r="B188">
        <v>-7</v>
      </c>
      <c r="C188" t="s">
        <v>138</v>
      </c>
      <c r="D188" s="2">
        <v>1414266.15</v>
      </c>
    </row>
    <row r="189" spans="1:4">
      <c r="A189" s="36" t="s">
        <v>139</v>
      </c>
      <c r="B189">
        <v>-9</v>
      </c>
      <c r="C189" t="s">
        <v>138</v>
      </c>
      <c r="D189" s="2">
        <v>1414266.15</v>
      </c>
    </row>
    <row r="190" spans="1:4">
      <c r="A190" s="36" t="s">
        <v>140</v>
      </c>
      <c r="B190">
        <v>-7</v>
      </c>
      <c r="C190" t="s">
        <v>830</v>
      </c>
      <c r="D190" s="2">
        <v>1408376.26</v>
      </c>
    </row>
    <row r="191" spans="1:4">
      <c r="A191" s="36" t="s">
        <v>754</v>
      </c>
      <c r="B191">
        <v>-5</v>
      </c>
      <c r="C191" t="s">
        <v>755</v>
      </c>
      <c r="D191" s="2">
        <v>5889.89</v>
      </c>
    </row>
    <row r="192" spans="1:4">
      <c r="A192" s="36" t="s">
        <v>141</v>
      </c>
      <c r="B192">
        <v>-6</v>
      </c>
      <c r="C192" t="s">
        <v>132</v>
      </c>
      <c r="D192" s="2">
        <v>12155224.550000001</v>
      </c>
    </row>
    <row r="193" spans="1:7">
      <c r="A193" s="36" t="s">
        <v>142</v>
      </c>
      <c r="B193">
        <v>-3</v>
      </c>
      <c r="C193" t="s">
        <v>132</v>
      </c>
      <c r="D193" s="2">
        <v>12155224.550000001</v>
      </c>
    </row>
    <row r="194" spans="1:7">
      <c r="A194" s="36" t="s">
        <v>499</v>
      </c>
      <c r="B194">
        <v>0</v>
      </c>
      <c r="C194" t="s">
        <v>500</v>
      </c>
      <c r="D194" s="2">
        <v>15196.39</v>
      </c>
    </row>
    <row r="195" spans="1:7">
      <c r="A195" s="36" t="s">
        <v>335</v>
      </c>
      <c r="B195">
        <v>-8</v>
      </c>
      <c r="C195" t="s">
        <v>501</v>
      </c>
      <c r="D195" s="2">
        <v>11692228.73</v>
      </c>
      <c r="G195" s="6">
        <v>929734673.10000014</v>
      </c>
    </row>
    <row r="196" spans="1:7">
      <c r="A196" s="36" t="s">
        <v>145</v>
      </c>
      <c r="B196">
        <v>-6</v>
      </c>
      <c r="C196" t="s">
        <v>502</v>
      </c>
      <c r="D196" s="2">
        <v>12677.59</v>
      </c>
      <c r="G196" s="2">
        <f>SUM(D106:D210)</f>
        <v>929784830.10000014</v>
      </c>
    </row>
    <row r="197" spans="1:7">
      <c r="A197" s="36" t="s">
        <v>146</v>
      </c>
      <c r="B197">
        <v>-4</v>
      </c>
      <c r="C197" t="s">
        <v>503</v>
      </c>
      <c r="D197" s="2">
        <v>435121.84</v>
      </c>
      <c r="G197" s="2">
        <f>+G195-G196</f>
        <v>-50157</v>
      </c>
    </row>
    <row r="198" spans="1:7">
      <c r="A198" s="36" t="s">
        <v>147</v>
      </c>
      <c r="B198">
        <v>-7</v>
      </c>
      <c r="C198" t="s">
        <v>148</v>
      </c>
      <c r="D198" s="2">
        <v>37070810.490000002</v>
      </c>
    </row>
    <row r="199" spans="1:7">
      <c r="A199" s="36" t="s">
        <v>149</v>
      </c>
      <c r="B199">
        <v>0</v>
      </c>
      <c r="C199" t="s">
        <v>150</v>
      </c>
      <c r="D199" s="2">
        <v>37070810.490000002</v>
      </c>
    </row>
    <row r="200" spans="1:7">
      <c r="A200" s="36" t="s">
        <v>151</v>
      </c>
      <c r="B200">
        <v>-3</v>
      </c>
      <c r="C200" t="s">
        <v>150</v>
      </c>
      <c r="D200" s="2">
        <v>27234173.899999999</v>
      </c>
    </row>
    <row r="201" spans="1:7">
      <c r="A201" s="36" t="s">
        <v>338</v>
      </c>
      <c r="B201">
        <v>-5</v>
      </c>
      <c r="C201" t="s">
        <v>150</v>
      </c>
      <c r="D201" s="2">
        <v>27245273.91</v>
      </c>
    </row>
    <row r="202" spans="1:7">
      <c r="A202" s="36" t="s">
        <v>152</v>
      </c>
      <c r="B202">
        <v>-3</v>
      </c>
      <c r="C202" t="s">
        <v>150</v>
      </c>
      <c r="D202" s="2">
        <v>27245273.91</v>
      </c>
    </row>
    <row r="203" spans="1:7">
      <c r="A203" s="36" t="s">
        <v>153</v>
      </c>
      <c r="B203">
        <v>-6</v>
      </c>
      <c r="C203" t="s">
        <v>508</v>
      </c>
      <c r="D203" s="2">
        <v>-11100.01</v>
      </c>
    </row>
    <row r="204" spans="1:7">
      <c r="A204" s="36" t="s">
        <v>340</v>
      </c>
      <c r="B204">
        <v>-4</v>
      </c>
      <c r="C204" t="s">
        <v>509</v>
      </c>
      <c r="D204" s="2">
        <v>-11100.01</v>
      </c>
    </row>
    <row r="205" spans="1:7">
      <c r="A205" s="36" t="s">
        <v>154</v>
      </c>
      <c r="B205">
        <v>-7</v>
      </c>
      <c r="C205" t="s">
        <v>155</v>
      </c>
      <c r="D205" s="2">
        <v>9836636.5899999999</v>
      </c>
    </row>
    <row r="206" spans="1:7">
      <c r="A206" s="36" t="s">
        <v>339</v>
      </c>
      <c r="B206">
        <v>-9</v>
      </c>
      <c r="C206" t="s">
        <v>155</v>
      </c>
      <c r="D206" s="2">
        <v>9840632.5899999999</v>
      </c>
    </row>
    <row r="207" spans="1:7">
      <c r="A207" s="36" t="s">
        <v>156</v>
      </c>
      <c r="B207">
        <v>-7</v>
      </c>
      <c r="C207" t="s">
        <v>155</v>
      </c>
      <c r="D207" s="2">
        <v>9811477.6199999992</v>
      </c>
    </row>
    <row r="208" spans="1:7">
      <c r="A208" s="36" t="s">
        <v>758</v>
      </c>
      <c r="B208">
        <v>-5</v>
      </c>
      <c r="C208" t="s">
        <v>950</v>
      </c>
      <c r="D208" s="2">
        <v>29154.97</v>
      </c>
    </row>
    <row r="209" spans="1:4">
      <c r="A209" s="36" t="s">
        <v>157</v>
      </c>
      <c r="B209">
        <v>0</v>
      </c>
      <c r="C209" t="s">
        <v>514</v>
      </c>
      <c r="D209" s="2">
        <v>-3996</v>
      </c>
    </row>
    <row r="210" spans="1:4">
      <c r="A210" s="36" t="s">
        <v>341</v>
      </c>
      <c r="B210">
        <v>-8</v>
      </c>
      <c r="C210" t="s">
        <v>515</v>
      </c>
      <c r="D210" s="2">
        <v>-3996</v>
      </c>
    </row>
    <row r="211" spans="1:4">
      <c r="A211" s="36">
        <v>4</v>
      </c>
      <c r="B211">
        <v>-6</v>
      </c>
      <c r="C211" t="s">
        <v>343</v>
      </c>
      <c r="D211" s="2">
        <v>394276170.77999997</v>
      </c>
    </row>
    <row r="212" spans="1:4">
      <c r="A212" s="36" t="s">
        <v>158</v>
      </c>
      <c r="B212">
        <v>-1</v>
      </c>
      <c r="C212" t="s">
        <v>159</v>
      </c>
      <c r="D212" s="2">
        <v>394276170.77999997</v>
      </c>
    </row>
    <row r="213" spans="1:4">
      <c r="A213" s="36" t="s">
        <v>160</v>
      </c>
      <c r="B213">
        <v>-4</v>
      </c>
      <c r="C213" t="s">
        <v>161</v>
      </c>
      <c r="D213" s="2">
        <v>389995236.61000001</v>
      </c>
    </row>
    <row r="214" spans="1:4">
      <c r="A214" s="36" t="s">
        <v>321</v>
      </c>
      <c r="B214">
        <v>-8</v>
      </c>
      <c r="C214" t="s">
        <v>516</v>
      </c>
      <c r="D214" s="2">
        <v>37577695.270000003</v>
      </c>
    </row>
    <row r="215" spans="1:4">
      <c r="A215" s="36" t="s">
        <v>162</v>
      </c>
      <c r="B215">
        <v>0</v>
      </c>
      <c r="C215" t="s">
        <v>837</v>
      </c>
      <c r="D215" s="2">
        <v>37577695.270000003</v>
      </c>
    </row>
    <row r="216" spans="1:4">
      <c r="A216" s="36" t="s">
        <v>298</v>
      </c>
      <c r="B216">
        <v>-8</v>
      </c>
      <c r="C216" t="s">
        <v>838</v>
      </c>
      <c r="D216" s="2">
        <v>27245273.91</v>
      </c>
    </row>
    <row r="217" spans="1:4">
      <c r="A217" s="36" t="s">
        <v>163</v>
      </c>
      <c r="B217">
        <v>-6</v>
      </c>
      <c r="C217" t="s">
        <v>839</v>
      </c>
      <c r="D217" s="2">
        <v>9811477.6199999992</v>
      </c>
    </row>
    <row r="218" spans="1:4">
      <c r="A218" s="36" t="s">
        <v>164</v>
      </c>
      <c r="B218">
        <v>-4</v>
      </c>
      <c r="C218" t="s">
        <v>840</v>
      </c>
      <c r="D218" s="2">
        <v>428018.64</v>
      </c>
    </row>
    <row r="219" spans="1:4">
      <c r="A219" s="36" t="s">
        <v>165</v>
      </c>
      <c r="B219">
        <v>-2</v>
      </c>
      <c r="C219" t="s">
        <v>841</v>
      </c>
      <c r="D219" s="2">
        <v>92925.1</v>
      </c>
    </row>
    <row r="220" spans="1:4">
      <c r="A220" s="36" t="s">
        <v>522</v>
      </c>
      <c r="B220">
        <v>-1</v>
      </c>
      <c r="C220" t="s">
        <v>523</v>
      </c>
      <c r="D220" s="2">
        <v>39323.769999999997</v>
      </c>
    </row>
    <row r="221" spans="1:4">
      <c r="A221" s="36" t="s">
        <v>524</v>
      </c>
      <c r="B221">
        <v>-9</v>
      </c>
      <c r="C221" t="s">
        <v>525</v>
      </c>
      <c r="D221" s="2">
        <v>39323.769999999997</v>
      </c>
    </row>
    <row r="222" spans="1:4">
      <c r="A222" s="36" t="s">
        <v>526</v>
      </c>
      <c r="B222">
        <v>-5</v>
      </c>
      <c r="C222" t="s">
        <v>843</v>
      </c>
      <c r="D222" s="2">
        <v>39323.769999999997</v>
      </c>
    </row>
    <row r="223" spans="1:4">
      <c r="A223" s="36" t="s">
        <v>323</v>
      </c>
      <c r="B223">
        <v>-5</v>
      </c>
      <c r="C223" t="s">
        <v>528</v>
      </c>
      <c r="D223" s="2">
        <v>352378217.56999999</v>
      </c>
    </row>
    <row r="224" spans="1:4">
      <c r="A224" s="36" t="s">
        <v>166</v>
      </c>
      <c r="B224">
        <v>-1</v>
      </c>
      <c r="C224" t="s">
        <v>167</v>
      </c>
      <c r="D224" s="2">
        <v>352378217.56999999</v>
      </c>
    </row>
    <row r="225" spans="1:4">
      <c r="A225" s="36" t="s">
        <v>168</v>
      </c>
      <c r="B225">
        <v>0</v>
      </c>
      <c r="C225" t="s">
        <v>902</v>
      </c>
      <c r="D225" s="2">
        <v>271104099.31999999</v>
      </c>
    </row>
    <row r="226" spans="1:4">
      <c r="A226" s="36" t="s">
        <v>169</v>
      </c>
      <c r="B226">
        <v>-8</v>
      </c>
      <c r="C226" t="s">
        <v>903</v>
      </c>
      <c r="D226" s="2">
        <v>81274118.25</v>
      </c>
    </row>
    <row r="227" spans="1:4">
      <c r="A227" s="36" t="s">
        <v>322</v>
      </c>
      <c r="B227">
        <v>-5</v>
      </c>
      <c r="C227" t="s">
        <v>170</v>
      </c>
      <c r="D227" s="2">
        <v>4280934.17</v>
      </c>
    </row>
    <row r="228" spans="1:4">
      <c r="A228" s="36" t="s">
        <v>171</v>
      </c>
      <c r="B228">
        <v>-6</v>
      </c>
      <c r="C228" t="s">
        <v>172</v>
      </c>
      <c r="D228" s="2">
        <v>607030.56999999995</v>
      </c>
    </row>
    <row r="229" spans="1:4">
      <c r="A229" s="36" t="s">
        <v>173</v>
      </c>
      <c r="B229">
        <v>-8</v>
      </c>
      <c r="C229" t="s">
        <v>844</v>
      </c>
      <c r="D229" s="2">
        <v>607030.56999999995</v>
      </c>
    </row>
    <row r="230" spans="1:4">
      <c r="A230" s="36" t="s">
        <v>532</v>
      </c>
      <c r="B230">
        <v>-6</v>
      </c>
      <c r="C230" t="s">
        <v>845</v>
      </c>
      <c r="D230" s="2">
        <v>74052.91</v>
      </c>
    </row>
    <row r="231" spans="1:4">
      <c r="A231" s="36" t="s">
        <v>534</v>
      </c>
      <c r="B231">
        <v>-4</v>
      </c>
      <c r="C231" t="s">
        <v>846</v>
      </c>
      <c r="D231" s="2">
        <v>8886.35</v>
      </c>
    </row>
    <row r="232" spans="1:4">
      <c r="A232" s="36" t="s">
        <v>536</v>
      </c>
      <c r="B232">
        <v>-2</v>
      </c>
      <c r="C232" t="s">
        <v>847</v>
      </c>
      <c r="D232" s="2">
        <v>5924.23</v>
      </c>
    </row>
    <row r="233" spans="1:4">
      <c r="A233" s="36" t="s">
        <v>538</v>
      </c>
      <c r="B233">
        <v>0</v>
      </c>
      <c r="C233" t="s">
        <v>848</v>
      </c>
      <c r="D233" s="2">
        <v>14810.58</v>
      </c>
    </row>
    <row r="234" spans="1:4">
      <c r="A234" s="36" t="s">
        <v>174</v>
      </c>
      <c r="B234">
        <v>-9</v>
      </c>
      <c r="C234" t="s">
        <v>849</v>
      </c>
      <c r="D234" s="2">
        <v>346807.75</v>
      </c>
    </row>
    <row r="235" spans="1:4">
      <c r="A235" s="36" t="s">
        <v>175</v>
      </c>
      <c r="B235">
        <v>-7</v>
      </c>
      <c r="C235" t="s">
        <v>850</v>
      </c>
      <c r="D235" s="2">
        <v>122733.11</v>
      </c>
    </row>
    <row r="236" spans="1:4">
      <c r="A236" s="36" t="s">
        <v>176</v>
      </c>
      <c r="B236">
        <v>-5</v>
      </c>
      <c r="C236" t="s">
        <v>851</v>
      </c>
      <c r="D236" s="2">
        <v>33815.64</v>
      </c>
    </row>
    <row r="237" spans="1:4">
      <c r="A237" s="36" t="s">
        <v>177</v>
      </c>
      <c r="B237">
        <v>-7</v>
      </c>
      <c r="C237" t="s">
        <v>178</v>
      </c>
      <c r="D237" s="2">
        <v>3673903.6</v>
      </c>
    </row>
    <row r="238" spans="1:4">
      <c r="A238" s="36" t="s">
        <v>179</v>
      </c>
      <c r="B238">
        <v>0</v>
      </c>
      <c r="C238" t="s">
        <v>852</v>
      </c>
      <c r="D238" s="2">
        <v>3673903.6</v>
      </c>
    </row>
    <row r="239" spans="1:4">
      <c r="A239" s="36" t="s">
        <v>180</v>
      </c>
      <c r="B239">
        <v>-9</v>
      </c>
      <c r="C239" t="s">
        <v>853</v>
      </c>
      <c r="D239" s="2">
        <v>158033.73000000001</v>
      </c>
    </row>
    <row r="240" spans="1:4">
      <c r="A240" s="36" t="s">
        <v>181</v>
      </c>
      <c r="B240">
        <v>-7</v>
      </c>
      <c r="C240" t="s">
        <v>854</v>
      </c>
      <c r="D240" s="2">
        <v>547790.35</v>
      </c>
    </row>
    <row r="241" spans="1:4">
      <c r="A241" s="36" t="s">
        <v>182</v>
      </c>
      <c r="B241">
        <v>-5</v>
      </c>
      <c r="C241" t="s">
        <v>855</v>
      </c>
      <c r="D241" s="2">
        <v>34023.81</v>
      </c>
    </row>
    <row r="242" spans="1:4">
      <c r="A242" s="36" t="s">
        <v>183</v>
      </c>
      <c r="B242">
        <v>-1</v>
      </c>
      <c r="C242" t="s">
        <v>856</v>
      </c>
      <c r="D242" s="2">
        <v>2934055.71</v>
      </c>
    </row>
    <row r="243" spans="1:4">
      <c r="A243" s="36">
        <v>6</v>
      </c>
      <c r="B243">
        <v>-9</v>
      </c>
      <c r="C243" t="s">
        <v>184</v>
      </c>
      <c r="D243" s="2">
        <v>5797688389.0799999</v>
      </c>
    </row>
    <row r="244" spans="1:4">
      <c r="A244" s="36" t="s">
        <v>185</v>
      </c>
      <c r="B244">
        <v>-6</v>
      </c>
      <c r="C244" t="s">
        <v>184</v>
      </c>
      <c r="D244" s="2">
        <v>5797688389.0799999</v>
      </c>
    </row>
    <row r="245" spans="1:4">
      <c r="A245" s="36" t="s">
        <v>186</v>
      </c>
      <c r="B245">
        <v>-4</v>
      </c>
      <c r="C245" t="s">
        <v>187</v>
      </c>
      <c r="D245" s="2">
        <v>4000000000</v>
      </c>
    </row>
    <row r="246" spans="1:4">
      <c r="A246" s="36" t="s">
        <v>324</v>
      </c>
      <c r="B246">
        <v>-8</v>
      </c>
      <c r="C246" t="s">
        <v>188</v>
      </c>
      <c r="D246" s="2">
        <v>4000000000</v>
      </c>
    </row>
    <row r="247" spans="1:4">
      <c r="A247" s="36" t="s">
        <v>189</v>
      </c>
      <c r="B247">
        <v>-3</v>
      </c>
      <c r="C247" t="s">
        <v>190</v>
      </c>
      <c r="D247" s="2">
        <v>4000000000</v>
      </c>
    </row>
    <row r="248" spans="1:4">
      <c r="A248" s="36" t="s">
        <v>191</v>
      </c>
      <c r="B248">
        <v>-3</v>
      </c>
      <c r="C248" t="s">
        <v>188</v>
      </c>
      <c r="D248" s="2">
        <v>4000000000</v>
      </c>
    </row>
    <row r="249" spans="1:4">
      <c r="A249" s="36" t="s">
        <v>288</v>
      </c>
      <c r="B249">
        <v>0</v>
      </c>
      <c r="C249" t="s">
        <v>289</v>
      </c>
      <c r="D249" s="2">
        <v>167259.56</v>
      </c>
    </row>
    <row r="250" spans="1:4">
      <c r="A250" s="36" t="s">
        <v>290</v>
      </c>
      <c r="B250">
        <v>-4</v>
      </c>
      <c r="C250" t="s">
        <v>291</v>
      </c>
      <c r="D250" s="2">
        <v>167259.56</v>
      </c>
    </row>
    <row r="251" spans="1:4">
      <c r="A251" s="36" t="s">
        <v>292</v>
      </c>
      <c r="B251">
        <v>-5</v>
      </c>
      <c r="C251" t="s">
        <v>291</v>
      </c>
      <c r="D251" s="2">
        <v>167259.56</v>
      </c>
    </row>
    <row r="252" spans="1:4">
      <c r="A252" s="36" t="s">
        <v>293</v>
      </c>
      <c r="B252">
        <v>-8</v>
      </c>
      <c r="C252" t="s">
        <v>291</v>
      </c>
      <c r="D252" s="2">
        <v>167259.56</v>
      </c>
    </row>
    <row r="253" spans="1:4">
      <c r="A253" s="36" t="s">
        <v>327</v>
      </c>
      <c r="B253">
        <v>-7</v>
      </c>
      <c r="C253" t="s">
        <v>196</v>
      </c>
      <c r="D253" s="2">
        <v>1358513588.04</v>
      </c>
    </row>
    <row r="254" spans="1:4">
      <c r="A254" s="36" t="s">
        <v>197</v>
      </c>
      <c r="B254">
        <v>0</v>
      </c>
      <c r="C254" t="s">
        <v>198</v>
      </c>
      <c r="D254" s="2">
        <v>144135793.43000001</v>
      </c>
    </row>
    <row r="255" spans="1:4">
      <c r="A255" s="36" t="s">
        <v>199</v>
      </c>
      <c r="B255">
        <v>-1</v>
      </c>
      <c r="C255" t="s">
        <v>198</v>
      </c>
      <c r="D255" s="2">
        <v>144135793.43000001</v>
      </c>
    </row>
    <row r="256" spans="1:4">
      <c r="A256" s="36" t="s">
        <v>200</v>
      </c>
      <c r="B256">
        <v>0</v>
      </c>
      <c r="C256" t="s">
        <v>198</v>
      </c>
      <c r="D256" s="2">
        <v>144135793.43000001</v>
      </c>
    </row>
    <row r="257" spans="1:13">
      <c r="A257" s="36" t="s">
        <v>201</v>
      </c>
      <c r="B257">
        <v>-4</v>
      </c>
      <c r="C257" t="s">
        <v>202</v>
      </c>
      <c r="D257" s="2">
        <v>1214377794.6099999</v>
      </c>
    </row>
    <row r="258" spans="1:13">
      <c r="A258" s="36" t="s">
        <v>203</v>
      </c>
      <c r="B258">
        <v>0</v>
      </c>
      <c r="C258" t="s">
        <v>202</v>
      </c>
      <c r="D258" s="2">
        <v>1214377794.6099999</v>
      </c>
    </row>
    <row r="259" spans="1:13">
      <c r="A259" s="36" t="s">
        <v>204</v>
      </c>
      <c r="B259">
        <v>-4</v>
      </c>
      <c r="C259" t="s">
        <v>906</v>
      </c>
      <c r="D259" s="2">
        <v>1214377794.6099999</v>
      </c>
    </row>
    <row r="260" spans="1:13">
      <c r="A260" s="36" t="s">
        <v>326</v>
      </c>
      <c r="B260">
        <v>-5</v>
      </c>
      <c r="C260" t="s">
        <v>205</v>
      </c>
      <c r="D260" s="2">
        <v>439007541.48000002</v>
      </c>
    </row>
    <row r="261" spans="1:13">
      <c r="A261" s="36" t="s">
        <v>206</v>
      </c>
      <c r="B261">
        <v>-9</v>
      </c>
      <c r="C261" t="s">
        <v>207</v>
      </c>
      <c r="D261" s="2">
        <v>428027204.41000003</v>
      </c>
    </row>
    <row r="262" spans="1:13">
      <c r="A262" s="36" t="s">
        <v>208</v>
      </c>
      <c r="B262">
        <v>-4</v>
      </c>
      <c r="C262" t="s">
        <v>209</v>
      </c>
      <c r="D262" s="2">
        <v>525655388.17000002</v>
      </c>
    </row>
    <row r="263" spans="1:13">
      <c r="A263" s="36" t="s">
        <v>210</v>
      </c>
      <c r="B263">
        <v>-9</v>
      </c>
      <c r="C263" t="s">
        <v>907</v>
      </c>
      <c r="D263" s="2">
        <v>877628162.90999997</v>
      </c>
    </row>
    <row r="264" spans="1:13">
      <c r="A264" s="36" t="s">
        <v>211</v>
      </c>
      <c r="B264">
        <v>-7</v>
      </c>
      <c r="C264" t="s">
        <v>908</v>
      </c>
      <c r="D264" s="2">
        <v>-351972774.74000001</v>
      </c>
    </row>
    <row r="265" spans="1:13">
      <c r="A265" s="36" t="s">
        <v>213</v>
      </c>
      <c r="B265">
        <v>0</v>
      </c>
      <c r="C265" t="s">
        <v>857</v>
      </c>
      <c r="D265" s="2">
        <v>-97628183.760000005</v>
      </c>
    </row>
    <row r="266" spans="1:13">
      <c r="A266" s="36" t="s">
        <v>214</v>
      </c>
      <c r="B266">
        <v>-1</v>
      </c>
      <c r="C266" t="s">
        <v>858</v>
      </c>
      <c r="D266" s="2">
        <v>-97628183.760000005</v>
      </c>
    </row>
    <row r="267" spans="1:13">
      <c r="A267" s="36" t="s">
        <v>294</v>
      </c>
      <c r="B267">
        <v>-8</v>
      </c>
      <c r="C267" t="s">
        <v>295</v>
      </c>
      <c r="D267" s="2">
        <v>10980337.07</v>
      </c>
    </row>
    <row r="268" spans="1:13">
      <c r="A268" s="36" t="s">
        <v>296</v>
      </c>
      <c r="B268">
        <v>-9</v>
      </c>
      <c r="C268" t="s">
        <v>295</v>
      </c>
      <c r="D268" s="2">
        <v>10980337.07</v>
      </c>
    </row>
    <row r="269" spans="1:13">
      <c r="A269" s="36" t="s">
        <v>297</v>
      </c>
      <c r="B269">
        <v>-7</v>
      </c>
      <c r="C269" t="s">
        <v>909</v>
      </c>
      <c r="D269" s="2">
        <v>10980337.07</v>
      </c>
    </row>
    <row r="270" spans="1:13">
      <c r="A270" s="36">
        <v>7</v>
      </c>
      <c r="B270">
        <v>-5</v>
      </c>
      <c r="C270" t="s">
        <v>215</v>
      </c>
      <c r="D270" s="2">
        <v>605440133.54999995</v>
      </c>
      <c r="L270" s="6">
        <v>154964138.34999999</v>
      </c>
      <c r="M270" s="2">
        <f>+D270-L270</f>
        <v>450475995.19999993</v>
      </c>
    </row>
    <row r="271" spans="1:13">
      <c r="A271" s="36" t="s">
        <v>216</v>
      </c>
      <c r="B271">
        <v>-2</v>
      </c>
      <c r="C271" t="s">
        <v>217</v>
      </c>
      <c r="D271" s="2">
        <v>605440133.54999995</v>
      </c>
      <c r="F271" t="s">
        <v>221</v>
      </c>
      <c r="G271">
        <v>6815871.7300000004</v>
      </c>
      <c r="H271" s="6">
        <f>+D274</f>
        <v>5572985.2599999998</v>
      </c>
      <c r="I271" s="7">
        <f>+H271+G271</f>
        <v>12388856.99</v>
      </c>
    </row>
    <row r="272" spans="1:13">
      <c r="A272" s="36" t="s">
        <v>336</v>
      </c>
      <c r="B272">
        <v>-5</v>
      </c>
      <c r="C272" t="s">
        <v>218</v>
      </c>
      <c r="D272" s="2">
        <v>5572985.2599999998</v>
      </c>
      <c r="F272" t="s">
        <v>228</v>
      </c>
      <c r="G272">
        <v>41161085.460000001</v>
      </c>
      <c r="H272" s="6">
        <f>+D279</f>
        <v>22893814.34</v>
      </c>
      <c r="I272" s="7">
        <f>+H272+G272</f>
        <v>64054899.799999997</v>
      </c>
    </row>
    <row r="273" spans="1:9">
      <c r="A273" s="36" t="s">
        <v>219</v>
      </c>
      <c r="B273">
        <v>-9</v>
      </c>
      <c r="C273" t="s">
        <v>220</v>
      </c>
      <c r="D273" s="2">
        <v>5572985.2599999998</v>
      </c>
      <c r="F273" t="s">
        <v>578</v>
      </c>
      <c r="G273">
        <v>1342667.12</v>
      </c>
      <c r="H273" s="6">
        <f>+D287</f>
        <v>21576708.93</v>
      </c>
      <c r="I273" s="7">
        <f>+H273+G273</f>
        <v>22919376.050000001</v>
      </c>
    </row>
    <row r="274" spans="1:9">
      <c r="A274" s="36" t="s">
        <v>221</v>
      </c>
      <c r="B274">
        <v>0</v>
      </c>
      <c r="C274" t="s">
        <v>910</v>
      </c>
      <c r="D274" s="2">
        <v>5572985.2599999998</v>
      </c>
      <c r="H274" s="6">
        <f>+D296</f>
        <v>35692463.979999997</v>
      </c>
    </row>
    <row r="275" spans="1:9">
      <c r="A275" s="36" t="s">
        <v>223</v>
      </c>
      <c r="B275">
        <v>-9</v>
      </c>
      <c r="C275" t="s">
        <v>911</v>
      </c>
      <c r="D275" s="2">
        <v>5572985.2599999998</v>
      </c>
    </row>
    <row r="276" spans="1:9">
      <c r="A276" s="36" t="s">
        <v>337</v>
      </c>
      <c r="B276">
        <v>-3</v>
      </c>
      <c r="C276" t="s">
        <v>224</v>
      </c>
      <c r="D276" s="2">
        <v>53338295.229999997</v>
      </c>
    </row>
    <row r="277" spans="1:9">
      <c r="A277" s="36" t="s">
        <v>225</v>
      </c>
      <c r="B277">
        <v>-7</v>
      </c>
      <c r="C277" t="s">
        <v>226</v>
      </c>
      <c r="D277" s="2">
        <v>22893814.34</v>
      </c>
    </row>
    <row r="278" spans="1:9">
      <c r="A278" s="36" t="s">
        <v>227</v>
      </c>
      <c r="B278">
        <v>-5</v>
      </c>
      <c r="C278" t="s">
        <v>863</v>
      </c>
      <c r="D278" s="2">
        <v>22893814.34</v>
      </c>
    </row>
    <row r="279" spans="1:9">
      <c r="A279" s="36" t="s">
        <v>228</v>
      </c>
      <c r="B279">
        <v>-3</v>
      </c>
      <c r="C279" t="s">
        <v>864</v>
      </c>
      <c r="D279" s="2">
        <v>22893814.34</v>
      </c>
    </row>
    <row r="280" spans="1:9">
      <c r="A280" s="36" t="s">
        <v>564</v>
      </c>
      <c r="B280">
        <v>0</v>
      </c>
      <c r="C280" t="s">
        <v>565</v>
      </c>
      <c r="D280" s="2">
        <v>8867771.9600000009</v>
      </c>
    </row>
    <row r="281" spans="1:9">
      <c r="A281" s="36" t="s">
        <v>566</v>
      </c>
      <c r="B281">
        <v>-9</v>
      </c>
      <c r="C281" t="s">
        <v>912</v>
      </c>
      <c r="D281" s="2">
        <v>8867771.9600000009</v>
      </c>
    </row>
    <row r="282" spans="1:9">
      <c r="A282" s="36" t="s">
        <v>568</v>
      </c>
      <c r="B282">
        <v>-7</v>
      </c>
      <c r="C282" t="s">
        <v>569</v>
      </c>
      <c r="D282" s="2">
        <v>8049249.6299999999</v>
      </c>
    </row>
    <row r="283" spans="1:9">
      <c r="A283" s="153" t="s">
        <v>570</v>
      </c>
      <c r="B283" s="3">
        <v>-5</v>
      </c>
      <c r="C283" s="3" t="s">
        <v>571</v>
      </c>
      <c r="D283" s="154">
        <v>764977.85</v>
      </c>
    </row>
    <row r="284" spans="1:9">
      <c r="A284" s="153" t="s">
        <v>951</v>
      </c>
      <c r="B284" s="3">
        <v>-1</v>
      </c>
      <c r="C284" s="3" t="s">
        <v>952</v>
      </c>
      <c r="D284" s="154">
        <v>53544.480000000003</v>
      </c>
    </row>
    <row r="285" spans="1:9">
      <c r="A285" s="153" t="s">
        <v>574</v>
      </c>
      <c r="B285" s="3">
        <v>-8</v>
      </c>
      <c r="C285" s="3" t="s">
        <v>575</v>
      </c>
      <c r="D285" s="154">
        <v>21576708.93</v>
      </c>
      <c r="E285" s="93"/>
      <c r="F285" s="93"/>
      <c r="G285" s="93"/>
      <c r="H285" s="95"/>
      <c r="I285" s="93"/>
    </row>
    <row r="286" spans="1:9">
      <c r="A286" s="153" t="s">
        <v>576</v>
      </c>
      <c r="B286" s="3">
        <v>-3</v>
      </c>
      <c r="C286" s="3" t="s">
        <v>577</v>
      </c>
      <c r="D286" s="154">
        <v>21576708.93</v>
      </c>
      <c r="E286" s="93"/>
      <c r="F286" s="93"/>
      <c r="G286" s="93"/>
      <c r="H286" s="95"/>
      <c r="I286" s="93"/>
    </row>
    <row r="287" spans="1:9">
      <c r="A287" s="153" t="s">
        <v>578</v>
      </c>
      <c r="B287" s="3">
        <v>-8</v>
      </c>
      <c r="C287" s="3" t="s">
        <v>579</v>
      </c>
      <c r="D287" s="154">
        <v>21576708.93</v>
      </c>
      <c r="E287" s="93"/>
      <c r="F287" s="93"/>
      <c r="G287" s="93"/>
      <c r="H287" s="95"/>
      <c r="I287" s="93"/>
    </row>
    <row r="288" spans="1:9">
      <c r="A288" s="153" t="s">
        <v>329</v>
      </c>
      <c r="B288" s="3">
        <v>-8</v>
      </c>
      <c r="C288" s="3" t="s">
        <v>229</v>
      </c>
      <c r="D288" s="154">
        <v>510836389.07999998</v>
      </c>
      <c r="E288" s="93"/>
      <c r="F288" s="93"/>
      <c r="G288" s="93"/>
      <c r="H288" s="95"/>
      <c r="I288" s="93"/>
    </row>
    <row r="289" spans="1:9">
      <c r="A289" s="153" t="s">
        <v>230</v>
      </c>
      <c r="B289" s="3">
        <v>-5</v>
      </c>
      <c r="C289" s="3" t="s">
        <v>231</v>
      </c>
      <c r="D289" s="154">
        <v>510836389.07999998</v>
      </c>
      <c r="E289" s="93"/>
      <c r="F289" s="93"/>
      <c r="G289" s="93"/>
      <c r="H289" s="95"/>
      <c r="I289" s="93"/>
    </row>
    <row r="290" spans="1:9">
      <c r="A290" s="153" t="s">
        <v>232</v>
      </c>
      <c r="B290" s="3">
        <v>0</v>
      </c>
      <c r="C290" s="3" t="s">
        <v>231</v>
      </c>
      <c r="D290" s="154">
        <v>510836389.07999998</v>
      </c>
      <c r="E290" s="93"/>
      <c r="F290" s="93"/>
      <c r="G290" s="93"/>
      <c r="H290" s="95"/>
      <c r="I290" s="93"/>
    </row>
    <row r="291" spans="1:9" ht="17.25">
      <c r="A291" s="153" t="s">
        <v>233</v>
      </c>
      <c r="B291" s="3">
        <v>-5</v>
      </c>
      <c r="C291" s="3" t="s">
        <v>865</v>
      </c>
      <c r="D291" s="154">
        <v>455154052.72000003</v>
      </c>
      <c r="E291" s="157">
        <v>422559501.06999999</v>
      </c>
      <c r="F291" s="100">
        <f>+D291-E291</f>
        <v>32594551.650000036</v>
      </c>
      <c r="G291" s="94">
        <f>+F291+D292</f>
        <v>81493246.010000035</v>
      </c>
      <c r="H291" s="95"/>
      <c r="I291" s="93"/>
    </row>
    <row r="292" spans="1:9">
      <c r="A292" s="153" t="s">
        <v>689</v>
      </c>
      <c r="B292" s="3">
        <v>-1</v>
      </c>
      <c r="C292" s="3" t="s">
        <v>953</v>
      </c>
      <c r="D292" s="154">
        <v>48898694.359999999</v>
      </c>
      <c r="E292" s="93"/>
      <c r="F292" s="93"/>
      <c r="G292" s="93"/>
      <c r="H292" s="95"/>
      <c r="I292" s="93"/>
    </row>
    <row r="293" spans="1:9">
      <c r="A293" s="153" t="s">
        <v>234</v>
      </c>
      <c r="B293" s="3">
        <v>-2</v>
      </c>
      <c r="C293" s="3" t="s">
        <v>235</v>
      </c>
      <c r="D293" s="154">
        <v>6783642</v>
      </c>
      <c r="E293" s="93"/>
      <c r="F293" s="93"/>
      <c r="G293" s="93"/>
      <c r="H293" s="95"/>
      <c r="I293" s="93"/>
    </row>
    <row r="294" spans="1:9">
      <c r="A294" s="153" t="s">
        <v>332</v>
      </c>
      <c r="B294" s="3">
        <v>-6</v>
      </c>
      <c r="C294" s="3" t="s">
        <v>236</v>
      </c>
      <c r="D294" s="154">
        <v>35692463.979999997</v>
      </c>
      <c r="E294" s="93"/>
      <c r="F294" s="93"/>
      <c r="G294" s="93"/>
      <c r="H294" s="95"/>
      <c r="I294" s="93"/>
    </row>
    <row r="295" spans="1:9">
      <c r="A295" s="153" t="s">
        <v>237</v>
      </c>
      <c r="B295" s="3">
        <v>0</v>
      </c>
      <c r="C295" s="3" t="s">
        <v>238</v>
      </c>
      <c r="D295" s="154">
        <v>35692463.979999997</v>
      </c>
      <c r="E295" s="93"/>
      <c r="F295" s="93"/>
      <c r="G295" s="93"/>
      <c r="H295" s="95"/>
      <c r="I295" s="93"/>
    </row>
    <row r="296" spans="1:9">
      <c r="A296" s="153" t="s">
        <v>333</v>
      </c>
      <c r="B296" s="3">
        <v>-9</v>
      </c>
      <c r="C296" s="3" t="s">
        <v>866</v>
      </c>
      <c r="D296" s="154">
        <v>35692463.979999997</v>
      </c>
      <c r="E296" s="93" t="s">
        <v>331</v>
      </c>
      <c r="F296" s="93" t="s">
        <v>43</v>
      </c>
      <c r="G296" s="95">
        <v>91432682.060000002</v>
      </c>
      <c r="H296" s="95"/>
      <c r="I296" s="93"/>
    </row>
    <row r="297" spans="1:9">
      <c r="A297" s="153" t="s">
        <v>330</v>
      </c>
      <c r="B297" s="3">
        <v>-1</v>
      </c>
      <c r="C297" s="3" t="s">
        <v>867</v>
      </c>
      <c r="D297" s="154">
        <v>35692463.979999997</v>
      </c>
      <c r="E297" s="93" t="s">
        <v>44</v>
      </c>
      <c r="F297" s="93" t="s">
        <v>45</v>
      </c>
      <c r="G297" s="95">
        <v>91432682.060000002</v>
      </c>
      <c r="H297" s="95"/>
      <c r="I297" s="93"/>
    </row>
    <row r="298" spans="1:9">
      <c r="A298" s="153">
        <v>9</v>
      </c>
      <c r="B298" s="3">
        <v>-8</v>
      </c>
      <c r="C298" s="3" t="s">
        <v>620</v>
      </c>
      <c r="D298" s="154">
        <v>86861688.530000001</v>
      </c>
      <c r="E298" s="93" t="s">
        <v>46</v>
      </c>
      <c r="F298" s="93" t="s">
        <v>47</v>
      </c>
      <c r="G298" s="95">
        <v>91432682.060000002</v>
      </c>
      <c r="H298" s="95"/>
      <c r="I298" s="93"/>
    </row>
    <row r="299" spans="1:9">
      <c r="A299" s="36" t="s">
        <v>634</v>
      </c>
      <c r="B299">
        <v>-8</v>
      </c>
      <c r="C299" t="s">
        <v>620</v>
      </c>
      <c r="D299" s="2">
        <v>86861688.530000001</v>
      </c>
      <c r="E299" s="93" t="s">
        <v>48</v>
      </c>
      <c r="F299" s="93" t="s">
        <v>888</v>
      </c>
      <c r="G299" s="95">
        <v>79311117.939999998</v>
      </c>
      <c r="H299" s="95">
        <f>+F291-G299</f>
        <v>-46716566.289999962</v>
      </c>
      <c r="I299" s="93"/>
    </row>
    <row r="300" spans="1:9">
      <c r="A300" s="36" t="s">
        <v>635</v>
      </c>
      <c r="B300">
        <v>-1</v>
      </c>
      <c r="C300" t="s">
        <v>623</v>
      </c>
      <c r="D300" s="2">
        <v>86861688.530000001</v>
      </c>
      <c r="E300" s="93" t="s">
        <v>49</v>
      </c>
      <c r="F300" s="93" t="s">
        <v>889</v>
      </c>
      <c r="G300" s="95">
        <v>12121564.119999999</v>
      </c>
      <c r="H300" s="95"/>
      <c r="I300" s="93"/>
    </row>
    <row r="301" spans="1:9">
      <c r="A301" s="36" t="s">
        <v>636</v>
      </c>
      <c r="B301">
        <v>-5</v>
      </c>
      <c r="C301" t="s">
        <v>637</v>
      </c>
      <c r="D301" s="2">
        <v>86861688.530000001</v>
      </c>
      <c r="E301" s="93"/>
      <c r="F301" s="93"/>
      <c r="G301" s="93"/>
      <c r="H301" s="95"/>
      <c r="I301" s="93"/>
    </row>
    <row r="302" spans="1:9">
      <c r="A302" s="36" t="s">
        <v>638</v>
      </c>
      <c r="B302">
        <v>-1</v>
      </c>
      <c r="C302" t="s">
        <v>639</v>
      </c>
      <c r="D302" s="2">
        <v>86861688.530000001</v>
      </c>
      <c r="E302" s="93"/>
      <c r="F302" s="93"/>
      <c r="G302" s="93"/>
      <c r="H302" s="95"/>
      <c r="I302" s="93"/>
    </row>
    <row r="303" spans="1:9">
      <c r="A303" s="36" t="s">
        <v>640</v>
      </c>
      <c r="B303">
        <v>-6</v>
      </c>
      <c r="C303" t="s">
        <v>641</v>
      </c>
      <c r="D303" s="2">
        <v>39292916.829999998</v>
      </c>
      <c r="E303" s="93"/>
      <c r="F303" s="93"/>
      <c r="G303" s="93"/>
      <c r="H303" s="95"/>
      <c r="I303" s="93"/>
    </row>
    <row r="304" spans="1:9">
      <c r="A304" s="36" t="s">
        <v>642</v>
      </c>
      <c r="B304">
        <v>-4</v>
      </c>
      <c r="C304" t="s">
        <v>643</v>
      </c>
      <c r="D304" s="2">
        <v>47568771.700000003</v>
      </c>
      <c r="E304" s="93"/>
      <c r="F304" s="93"/>
      <c r="G304" s="93"/>
      <c r="H304" s="95"/>
      <c r="I304" s="93"/>
    </row>
    <row r="305" spans="1:1">
      <c r="A305" s="36"/>
    </row>
    <row r="306" spans="1:1">
      <c r="A306" s="36"/>
    </row>
    <row r="307" spans="1:1">
      <c r="A307" s="36"/>
    </row>
    <row r="308" spans="1:1">
      <c r="A308" s="36"/>
    </row>
    <row r="309" spans="1:1">
      <c r="A309" s="36"/>
    </row>
    <row r="310" spans="1:1">
      <c r="A310" s="49"/>
    </row>
    <row r="311" spans="1:1">
      <c r="A311" s="36"/>
    </row>
    <row r="312" spans="1:1">
      <c r="A312" s="36"/>
    </row>
    <row r="313" spans="1:1">
      <c r="A313" s="36"/>
    </row>
    <row r="314" spans="1:1">
      <c r="A314" s="36"/>
    </row>
    <row r="315" spans="1:1">
      <c r="A315" s="3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6"/>
  <dimension ref="A1:N346"/>
  <sheetViews>
    <sheetView zoomScaleNormal="100" workbookViewId="0">
      <pane ySplit="6" topLeftCell="A58" activePane="bottomLeft" state="frozen"/>
      <selection pane="bottomLeft" activeCell="A8" sqref="A8:XFD75"/>
    </sheetView>
  </sheetViews>
  <sheetFormatPr defaultColWidth="9.140625" defaultRowHeight="12.75"/>
  <cols>
    <col min="1" max="1" width="16.85546875" style="93" bestFit="1" customWidth="1"/>
    <col min="2" max="2" width="3.7109375" style="93" bestFit="1" customWidth="1"/>
    <col min="3" max="3" width="57.42578125" style="93" customWidth="1"/>
    <col min="4" max="4" width="21.42578125" style="93" customWidth="1"/>
    <col min="5" max="6" width="16.5703125" style="95" hidden="1" customWidth="1"/>
    <col min="7" max="7" width="41.7109375" style="93" hidden="1" customWidth="1"/>
    <col min="8" max="8" width="16.5703125" style="95" hidden="1" customWidth="1"/>
    <col min="9" max="9" width="16.5703125" style="96" hidden="1" customWidth="1"/>
    <col min="10" max="10" width="16.140625" style="93" hidden="1" customWidth="1"/>
    <col min="11" max="11" width="19.28515625" style="93" hidden="1" customWidth="1"/>
    <col min="12" max="12" width="16.140625" style="93" hidden="1" customWidth="1"/>
    <col min="13" max="13" width="15" style="93" hidden="1" customWidth="1"/>
    <col min="14" max="14" width="14" style="93" hidden="1" customWidth="1"/>
    <col min="15" max="15" width="0" style="93" hidden="1" customWidth="1"/>
    <col min="16" max="16384" width="9.140625" style="93"/>
  </cols>
  <sheetData>
    <row r="1" spans="1:12">
      <c r="A1" s="92" t="s">
        <v>980</v>
      </c>
      <c r="B1" s="93" t="s">
        <v>669</v>
      </c>
      <c r="C1" s="93" t="s">
        <v>955</v>
      </c>
      <c r="D1" s="93" t="s">
        <v>706</v>
      </c>
    </row>
    <row r="2" spans="1:12">
      <c r="A2" s="97">
        <v>0.61884259259259256</v>
      </c>
      <c r="C2" s="93" t="s">
        <v>956</v>
      </c>
      <c r="D2" s="93" t="s">
        <v>957</v>
      </c>
      <c r="G2" s="93" t="s">
        <v>317</v>
      </c>
    </row>
    <row r="3" spans="1:12">
      <c r="A3" s="92" t="s">
        <v>646</v>
      </c>
      <c r="B3" s="93" t="s">
        <v>647</v>
      </c>
      <c r="C3" s="93" t="s">
        <v>958</v>
      </c>
      <c r="D3" s="93" t="s">
        <v>959</v>
      </c>
    </row>
    <row r="4" spans="1:12">
      <c r="A4" s="92" t="s">
        <v>611</v>
      </c>
      <c r="B4" s="93" t="s">
        <v>612</v>
      </c>
      <c r="C4" s="93" t="s">
        <v>960</v>
      </c>
      <c r="D4" s="93" t="s">
        <v>961</v>
      </c>
    </row>
    <row r="5" spans="1:12">
      <c r="A5" s="92" t="s">
        <v>613</v>
      </c>
      <c r="B5" s="93" t="s">
        <v>614</v>
      </c>
      <c r="C5" s="93" t="s">
        <v>615</v>
      </c>
    </row>
    <row r="6" spans="1:12">
      <c r="A6" s="92" t="s">
        <v>611</v>
      </c>
      <c r="B6" s="93" t="s">
        <v>612</v>
      </c>
      <c r="C6" s="93" t="s">
        <v>960</v>
      </c>
      <c r="D6" s="93" t="s">
        <v>961</v>
      </c>
      <c r="E6" s="102" t="s">
        <v>366</v>
      </c>
      <c r="F6" s="102"/>
      <c r="G6" s="98" t="s">
        <v>973</v>
      </c>
      <c r="H6" s="102">
        <v>2013</v>
      </c>
      <c r="I6" s="96" t="s">
        <v>974</v>
      </c>
    </row>
    <row r="7" spans="1:12">
      <c r="A7" s="92"/>
      <c r="C7" s="94"/>
      <c r="D7" s="94"/>
    </row>
    <row r="8" spans="1:12">
      <c r="A8" s="92">
        <v>1</v>
      </c>
      <c r="B8" s="93">
        <v>-7</v>
      </c>
      <c r="C8" s="94" t="s">
        <v>343</v>
      </c>
      <c r="D8" s="94">
        <v>1500896499.3099999</v>
      </c>
      <c r="E8" s="95">
        <f>VLOOKUP(A8,'Balancete 2014'!A:D,4,0)</f>
        <v>1641432710.99</v>
      </c>
      <c r="H8" s="95">
        <v>1154384180.3499999</v>
      </c>
      <c r="J8" s="106"/>
      <c r="K8" s="106" t="s">
        <v>975</v>
      </c>
    </row>
    <row r="9" spans="1:12">
      <c r="A9" s="92" t="s">
        <v>312</v>
      </c>
      <c r="B9" s="93">
        <v>-4</v>
      </c>
      <c r="C9" s="93" t="s">
        <v>344</v>
      </c>
      <c r="D9" s="94">
        <v>578.22</v>
      </c>
      <c r="E9" s="95">
        <f>VLOOKUP(A9,'Balancete 2014'!A:D,4,0)</f>
        <v>276.11</v>
      </c>
      <c r="H9" s="95">
        <v>2130.14</v>
      </c>
      <c r="J9" s="103">
        <v>7</v>
      </c>
      <c r="K9" s="104">
        <f>+D258</f>
        <v>657374339.66999996</v>
      </c>
    </row>
    <row r="10" spans="1:12">
      <c r="A10" s="92" t="s">
        <v>345</v>
      </c>
      <c r="B10" s="93">
        <v>-2</v>
      </c>
      <c r="C10" s="93" t="s">
        <v>346</v>
      </c>
      <c r="D10" s="94">
        <v>526.24</v>
      </c>
      <c r="E10" s="95">
        <f>VLOOKUP(A10,'Balancete 2014'!A:D,4,0)</f>
        <v>224.13</v>
      </c>
      <c r="H10" s="95">
        <v>289.8</v>
      </c>
      <c r="J10" s="103">
        <v>8</v>
      </c>
      <c r="K10" s="104">
        <f>-D98</f>
        <v>-55496900.32</v>
      </c>
    </row>
    <row r="11" spans="1:12">
      <c r="A11" s="92" t="s">
        <v>347</v>
      </c>
      <c r="B11" s="93">
        <v>0</v>
      </c>
      <c r="C11" s="93" t="s">
        <v>346</v>
      </c>
      <c r="D11" s="94">
        <v>526.24</v>
      </c>
      <c r="E11" s="95">
        <f>VLOOKUP(A11,'Balancete 2014'!A:D,4,0)</f>
        <v>224.13</v>
      </c>
      <c r="H11" s="95">
        <v>289.8</v>
      </c>
      <c r="J11" s="103" t="s">
        <v>976</v>
      </c>
      <c r="K11" s="104">
        <f>+K9+K10-8556915.62</f>
        <v>593320523.7299999</v>
      </c>
      <c r="L11" s="100">
        <f>+K9+K10</f>
        <v>601877439.3499999</v>
      </c>
    </row>
    <row r="12" spans="1:12">
      <c r="A12" s="92" t="s">
        <v>349</v>
      </c>
      <c r="B12" s="93">
        <v>-5</v>
      </c>
      <c r="C12" s="93" t="s">
        <v>346</v>
      </c>
      <c r="D12" s="94">
        <v>526.24</v>
      </c>
      <c r="E12" s="95">
        <f>VLOOKUP(A12,'Balancete 2014'!A:D,4,0)</f>
        <v>224.13</v>
      </c>
      <c r="H12" s="95">
        <v>289.8</v>
      </c>
      <c r="J12" s="105">
        <v>0.05</v>
      </c>
      <c r="K12" s="104">
        <f>+K11*J12</f>
        <v>29666026.186499998</v>
      </c>
    </row>
    <row r="13" spans="1:12">
      <c r="A13" s="92" t="s">
        <v>350</v>
      </c>
      <c r="B13" s="93">
        <v>-3</v>
      </c>
      <c r="C13" s="93" t="s">
        <v>346</v>
      </c>
      <c r="D13" s="94">
        <v>526.24</v>
      </c>
      <c r="E13" s="95">
        <f>VLOOKUP(A13,'Balancete 2014'!A:D,4,0)</f>
        <v>224.13</v>
      </c>
      <c r="H13" s="95">
        <v>289.8</v>
      </c>
      <c r="J13" s="103" t="s">
        <v>977</v>
      </c>
      <c r="K13" s="104">
        <f>+K11-K12</f>
        <v>563654497.54349995</v>
      </c>
    </row>
    <row r="14" spans="1:12">
      <c r="A14" s="92" t="s">
        <v>351</v>
      </c>
      <c r="B14" s="93">
        <v>0</v>
      </c>
      <c r="C14" s="93" t="s">
        <v>352</v>
      </c>
      <c r="D14" s="94">
        <v>51.98</v>
      </c>
      <c r="E14" s="95">
        <f>VLOOKUP(A14,'Balancete 2014'!A:D,4,0)</f>
        <v>51.98</v>
      </c>
      <c r="H14" s="95">
        <v>1840.34</v>
      </c>
      <c r="J14" s="107">
        <v>0.25</v>
      </c>
      <c r="K14" s="108">
        <f>+K13*J14</f>
        <v>140913624.38587499</v>
      </c>
    </row>
    <row r="15" spans="1:12">
      <c r="A15" s="92" t="s">
        <v>353</v>
      </c>
      <c r="B15" s="93">
        <v>-2</v>
      </c>
      <c r="C15" s="93" t="s">
        <v>352</v>
      </c>
      <c r="D15" s="94">
        <v>51.98</v>
      </c>
      <c r="E15" s="95">
        <f>VLOOKUP(A15,'Balancete 2014'!A:D,4,0)</f>
        <v>51.98</v>
      </c>
      <c r="H15" s="95">
        <v>1840.34</v>
      </c>
      <c r="J15" s="93" t="s">
        <v>978</v>
      </c>
      <c r="K15" s="95">
        <f>+K13-K14</f>
        <v>422740873.15762496</v>
      </c>
    </row>
    <row r="16" spans="1:12">
      <c r="A16" s="92" t="s">
        <v>354</v>
      </c>
      <c r="B16" s="93">
        <v>-8</v>
      </c>
      <c r="C16" s="93" t="s">
        <v>352</v>
      </c>
      <c r="D16" s="94">
        <v>51.98</v>
      </c>
      <c r="E16" s="95">
        <f>VLOOKUP(A16,'Balancete 2014'!A:D,4,0)</f>
        <v>51.98</v>
      </c>
      <c r="H16" s="95">
        <v>1840.34</v>
      </c>
      <c r="K16" s="95"/>
    </row>
    <row r="17" spans="1:11">
      <c r="A17" s="92" t="s">
        <v>355</v>
      </c>
      <c r="B17" s="93">
        <v>-6</v>
      </c>
      <c r="C17" s="94" t="s">
        <v>352</v>
      </c>
      <c r="D17" s="94">
        <v>51.98</v>
      </c>
      <c r="E17" s="95">
        <f>VLOOKUP(A17,'Balancete 2014'!A:D,4,0)</f>
        <v>51.98</v>
      </c>
      <c r="H17" s="95">
        <v>1840.34</v>
      </c>
      <c r="K17" s="95">
        <v>-8556915.6199999992</v>
      </c>
    </row>
    <row r="18" spans="1:11">
      <c r="A18" s="92" t="s">
        <v>313</v>
      </c>
      <c r="B18" s="93">
        <v>-1</v>
      </c>
      <c r="C18" s="94" t="s">
        <v>356</v>
      </c>
      <c r="D18" s="94">
        <v>103286039.34999999</v>
      </c>
      <c r="E18" s="95">
        <f>VLOOKUP(A18,'Balancete 2014'!A:D,4,0)</f>
        <v>93987063.079999998</v>
      </c>
      <c r="H18" s="95">
        <v>84760131.480000004</v>
      </c>
      <c r="I18" s="99">
        <f>+D18-E18</f>
        <v>9298976.2699999958</v>
      </c>
    </row>
    <row r="19" spans="1:11">
      <c r="A19" s="92" t="s">
        <v>357</v>
      </c>
      <c r="B19" s="93">
        <v>0</v>
      </c>
      <c r="C19" s="94" t="s">
        <v>358</v>
      </c>
      <c r="D19" s="94">
        <v>103286039.34999999</v>
      </c>
      <c r="E19" s="95">
        <f>VLOOKUP(A19,'Balancete 2014'!A:D,4,0)</f>
        <v>93987063.079999998</v>
      </c>
      <c r="H19" s="95">
        <v>84760131.480000004</v>
      </c>
      <c r="I19" s="99">
        <f t="shared" ref="I19:I82" si="0">+D19-E19</f>
        <v>9298976.2699999958</v>
      </c>
    </row>
    <row r="20" spans="1:11">
      <c r="A20" s="92" t="s">
        <v>359</v>
      </c>
      <c r="B20" s="93">
        <v>-3</v>
      </c>
      <c r="C20" s="94" t="s">
        <v>360</v>
      </c>
      <c r="D20" s="94">
        <v>103286039.34999999</v>
      </c>
      <c r="E20" s="95">
        <f>VLOOKUP(A20,'Balancete 2014'!A:D,4,0)</f>
        <v>93987063.079999998</v>
      </c>
      <c r="H20" s="95">
        <v>84760131.480000004</v>
      </c>
      <c r="I20" s="99">
        <f t="shared" si="0"/>
        <v>9298976.2699999958</v>
      </c>
    </row>
    <row r="21" spans="1:11">
      <c r="A21" s="92" t="s">
        <v>369</v>
      </c>
      <c r="B21" s="93">
        <v>-8</v>
      </c>
      <c r="C21" s="94" t="s">
        <v>370</v>
      </c>
      <c r="D21" s="94">
        <v>103286039.34999999</v>
      </c>
      <c r="E21" s="95">
        <f>VLOOKUP(A21,'Balancete 2014'!A:D,4,0)</f>
        <v>93987063.079999998</v>
      </c>
      <c r="H21" s="95" t="e">
        <v>#N/A</v>
      </c>
      <c r="I21" s="99">
        <f t="shared" si="0"/>
        <v>9298976.2699999958</v>
      </c>
    </row>
    <row r="22" spans="1:11">
      <c r="A22" s="92" t="s">
        <v>371</v>
      </c>
      <c r="B22" s="93">
        <v>-9</v>
      </c>
      <c r="C22" s="94" t="s">
        <v>872</v>
      </c>
      <c r="D22" s="94">
        <v>103286039.34999999</v>
      </c>
      <c r="E22" s="95">
        <f>VLOOKUP(A22,'Balancete 2014'!A:D,4,0)</f>
        <v>93987063.079999998</v>
      </c>
      <c r="H22" s="95" t="e">
        <v>#N/A</v>
      </c>
      <c r="I22" s="99">
        <f t="shared" si="0"/>
        <v>9298976.2699999958</v>
      </c>
    </row>
    <row r="23" spans="1:11">
      <c r="A23" s="92" t="s">
        <v>362</v>
      </c>
      <c r="B23" s="93">
        <v>-9</v>
      </c>
      <c r="C23" s="94" t="s">
        <v>363</v>
      </c>
      <c r="D23" s="94">
        <v>1362231400.8299999</v>
      </c>
      <c r="E23" s="95">
        <f>VLOOKUP(A23,'Balancete 2014'!A:D,4,0)</f>
        <v>1354076882.9100001</v>
      </c>
      <c r="H23" s="95">
        <v>907203117.01999998</v>
      </c>
      <c r="I23" s="99">
        <f t="shared" si="0"/>
        <v>8154517.9199998379</v>
      </c>
    </row>
    <row r="24" spans="1:11">
      <c r="A24" s="92" t="s">
        <v>364</v>
      </c>
      <c r="B24" s="93">
        <v>-7</v>
      </c>
      <c r="C24" s="94" t="s">
        <v>365</v>
      </c>
      <c r="D24" s="94">
        <v>1362231400.8299999</v>
      </c>
      <c r="E24" s="95">
        <f>VLOOKUP(A24,'Balancete 2014'!A:D,4,0)</f>
        <v>1354076882.9100001</v>
      </c>
      <c r="H24" s="95">
        <v>907203117.01999998</v>
      </c>
      <c r="I24" s="99">
        <f t="shared" si="0"/>
        <v>8154517.9199998379</v>
      </c>
    </row>
    <row r="25" spans="1:11">
      <c r="A25" s="92" t="s">
        <v>315</v>
      </c>
      <c r="B25" s="93">
        <v>0</v>
      </c>
      <c r="C25" s="94" t="s">
        <v>0</v>
      </c>
      <c r="D25" s="94">
        <v>612939699.64999998</v>
      </c>
      <c r="E25" s="95">
        <f>VLOOKUP(A25,'Balancete 2014'!A:D,4,0)</f>
        <v>293016857.47000003</v>
      </c>
      <c r="H25" s="95">
        <v>285433790.88</v>
      </c>
      <c r="I25" s="99">
        <f t="shared" si="0"/>
        <v>319922842.17999995</v>
      </c>
    </row>
    <row r="26" spans="1:11">
      <c r="A26" s="92" t="s">
        <v>1</v>
      </c>
      <c r="B26" s="93">
        <v>-7</v>
      </c>
      <c r="C26" s="94" t="s">
        <v>2</v>
      </c>
      <c r="D26" s="94">
        <v>612939699.64999998</v>
      </c>
      <c r="E26" s="95">
        <f>VLOOKUP(A26,'Balancete 2014'!A:D,4,0)</f>
        <v>293016857.47000003</v>
      </c>
      <c r="H26" s="95">
        <v>285433790.88</v>
      </c>
      <c r="I26" s="99">
        <f t="shared" si="0"/>
        <v>319922842.17999995</v>
      </c>
    </row>
    <row r="27" spans="1:11">
      <c r="A27" s="92" t="s">
        <v>3</v>
      </c>
      <c r="B27" s="93">
        <v>-5</v>
      </c>
      <c r="C27" s="94" t="s">
        <v>789</v>
      </c>
      <c r="D27" s="94">
        <v>612939699.64999998</v>
      </c>
      <c r="E27" s="95">
        <f>VLOOKUP(A27,'Balancete 2014'!A:D,4,0)</f>
        <v>293016857.47000003</v>
      </c>
      <c r="H27" s="95">
        <v>285433790.88</v>
      </c>
      <c r="I27" s="99">
        <f t="shared" si="0"/>
        <v>319922842.17999995</v>
      </c>
    </row>
    <row r="28" spans="1:11">
      <c r="A28" s="92" t="s">
        <v>374</v>
      </c>
      <c r="B28" s="93">
        <v>-3</v>
      </c>
      <c r="C28" s="94" t="s">
        <v>375</v>
      </c>
      <c r="D28" s="94">
        <v>26092686.260000002</v>
      </c>
      <c r="E28" s="95">
        <f>VLOOKUP(A28,'Balancete 2014'!A:D,4,0)</f>
        <v>313424219.36000001</v>
      </c>
      <c r="H28" s="95" t="e">
        <v>#N/A</v>
      </c>
      <c r="I28" s="99">
        <f t="shared" si="0"/>
        <v>-287331533.10000002</v>
      </c>
    </row>
    <row r="29" spans="1:11">
      <c r="A29" s="92" t="s">
        <v>376</v>
      </c>
      <c r="B29" s="93">
        <v>-6</v>
      </c>
      <c r="C29" s="94" t="s">
        <v>377</v>
      </c>
      <c r="D29" s="94">
        <v>26092686.260000002</v>
      </c>
      <c r="E29" s="95">
        <f>VLOOKUP(A29,'Balancete 2014'!A:D,4,0)</f>
        <v>313424219.36000001</v>
      </c>
      <c r="H29" s="95" t="e">
        <v>#N/A</v>
      </c>
      <c r="I29" s="99">
        <f t="shared" si="0"/>
        <v>-287331533.10000002</v>
      </c>
    </row>
    <row r="30" spans="1:11">
      <c r="A30" s="92" t="s">
        <v>378</v>
      </c>
      <c r="B30" s="93">
        <v>-4</v>
      </c>
      <c r="C30" s="94" t="s">
        <v>873</v>
      </c>
      <c r="D30" s="94">
        <v>26092686.260000002</v>
      </c>
      <c r="E30" s="95">
        <f>VLOOKUP(A30,'Balancete 2014'!A:D,4,0)</f>
        <v>313424219.36000001</v>
      </c>
      <c r="H30" s="95" t="e">
        <v>#N/A</v>
      </c>
      <c r="I30" s="99">
        <f t="shared" si="0"/>
        <v>-287331533.10000002</v>
      </c>
    </row>
    <row r="31" spans="1:11">
      <c r="A31" s="92" t="s">
        <v>314</v>
      </c>
      <c r="B31" s="93">
        <v>-4</v>
      </c>
      <c r="C31" s="94" t="s">
        <v>4</v>
      </c>
      <c r="D31" s="94">
        <v>723199014.91999996</v>
      </c>
      <c r="E31" s="95">
        <f>VLOOKUP(A31,'Balancete 2014'!A:D,4,0)</f>
        <v>747635806.08000004</v>
      </c>
      <c r="H31" s="95">
        <v>621769326.13999999</v>
      </c>
      <c r="I31" s="99">
        <f t="shared" si="0"/>
        <v>-24436791.160000086</v>
      </c>
    </row>
    <row r="32" spans="1:11">
      <c r="A32" s="92" t="s">
        <v>5</v>
      </c>
      <c r="B32" s="93">
        <v>0</v>
      </c>
      <c r="C32" s="94" t="s">
        <v>6</v>
      </c>
      <c r="D32" s="94">
        <v>723199014.91999996</v>
      </c>
      <c r="E32" s="95">
        <f>VLOOKUP(A32,'Balancete 2014'!A:D,4,0)</f>
        <v>747635806.08000004</v>
      </c>
      <c r="H32" s="95">
        <v>588940372.79999995</v>
      </c>
      <c r="I32" s="99">
        <f t="shared" si="0"/>
        <v>-24436791.160000086</v>
      </c>
    </row>
    <row r="33" spans="1:11">
      <c r="A33" s="92" t="s">
        <v>7</v>
      </c>
      <c r="B33" s="93">
        <v>-7</v>
      </c>
      <c r="C33" s="94" t="s">
        <v>874</v>
      </c>
      <c r="D33" s="94">
        <v>723199014.91999996</v>
      </c>
      <c r="E33" s="95">
        <f>VLOOKUP(A33,'Balancete 2014'!A:D,4,0)</f>
        <v>747635806.08000004</v>
      </c>
      <c r="G33" s="100">
        <f>D33-E33</f>
        <v>-24436791.160000086</v>
      </c>
      <c r="H33" s="95">
        <v>588940372.79999995</v>
      </c>
      <c r="I33" s="99">
        <f t="shared" si="0"/>
        <v>-24436791.160000086</v>
      </c>
    </row>
    <row r="34" spans="1:11">
      <c r="A34" s="92" t="s">
        <v>12</v>
      </c>
      <c r="B34" s="93">
        <v>-5</v>
      </c>
      <c r="C34" s="94" t="s">
        <v>13</v>
      </c>
      <c r="D34" s="94">
        <v>35378480.909999996</v>
      </c>
      <c r="E34" s="95">
        <f>VLOOKUP(A34,'Balancete 2014'!A:D,4,0)</f>
        <v>193368488.88999999</v>
      </c>
      <c r="H34" s="95">
        <v>162418801.71000001</v>
      </c>
      <c r="I34" s="99">
        <f t="shared" si="0"/>
        <v>-157990007.97999999</v>
      </c>
    </row>
    <row r="35" spans="1:11">
      <c r="A35" s="92" t="s">
        <v>316</v>
      </c>
      <c r="B35" s="93">
        <v>0</v>
      </c>
      <c r="C35" s="94" t="s">
        <v>14</v>
      </c>
      <c r="D35" s="94">
        <v>31860374.59</v>
      </c>
      <c r="E35" s="95">
        <f>VLOOKUP(A35,'Balancete 2014'!A:D,4,0)</f>
        <v>193288193.13999999</v>
      </c>
      <c r="H35" s="95">
        <v>160864686.08000001</v>
      </c>
      <c r="I35" s="99">
        <f t="shared" si="0"/>
        <v>-161427818.54999998</v>
      </c>
    </row>
    <row r="36" spans="1:11">
      <c r="A36" s="92" t="s">
        <v>15</v>
      </c>
      <c r="B36" s="93">
        <v>-1</v>
      </c>
      <c r="C36" s="94" t="s">
        <v>16</v>
      </c>
      <c r="D36" s="94">
        <v>31860374.59</v>
      </c>
      <c r="E36" s="95">
        <f>VLOOKUP(A36,'Balancete 2014'!A:D,4,0)</f>
        <v>193288193.13999999</v>
      </c>
      <c r="H36" s="95">
        <v>160864686.08000001</v>
      </c>
      <c r="I36" s="99">
        <f t="shared" si="0"/>
        <v>-161427818.54999998</v>
      </c>
    </row>
    <row r="37" spans="1:11">
      <c r="A37" s="156" t="s">
        <v>17</v>
      </c>
      <c r="B37" s="119">
        <v>-3</v>
      </c>
      <c r="C37" s="128" t="s">
        <v>790</v>
      </c>
      <c r="D37" s="128">
        <v>31860374.59</v>
      </c>
      <c r="E37" s="95">
        <f>VLOOKUP(A37,'Balancete 2014'!A:D,4,0)</f>
        <v>193288193.13999999</v>
      </c>
      <c r="H37" s="95">
        <v>160864686.08000001</v>
      </c>
      <c r="I37" s="99">
        <f t="shared" si="0"/>
        <v>-161427818.54999998</v>
      </c>
    </row>
    <row r="38" spans="1:11">
      <c r="A38" s="156" t="s">
        <v>18</v>
      </c>
      <c r="B38" s="119">
        <v>-1</v>
      </c>
      <c r="C38" s="128" t="s">
        <v>791</v>
      </c>
      <c r="D38" s="128">
        <v>31776860.609999999</v>
      </c>
      <c r="E38" s="95">
        <f>VLOOKUP(A38,'Balancete 2014'!A:D,4,0)</f>
        <v>59850844.119999997</v>
      </c>
      <c r="H38" s="95">
        <v>32596312.260000002</v>
      </c>
      <c r="I38" s="99">
        <f t="shared" si="0"/>
        <v>-28073983.509999998</v>
      </c>
    </row>
    <row r="39" spans="1:11">
      <c r="A39" s="156" t="s">
        <v>19</v>
      </c>
      <c r="B39" s="119">
        <v>0</v>
      </c>
      <c r="C39" s="128" t="s">
        <v>792</v>
      </c>
      <c r="D39" s="128">
        <v>83513.98</v>
      </c>
      <c r="E39" s="95">
        <f>VLOOKUP(A39,'Balancete 2014'!A:D,4,0)</f>
        <v>133437349.02</v>
      </c>
      <c r="H39" s="95">
        <v>128268373.81999999</v>
      </c>
      <c r="I39" s="99">
        <f t="shared" si="0"/>
        <v>-133353835.03999999</v>
      </c>
      <c r="J39" s="100">
        <f>+D39-E39</f>
        <v>-133353835.03999999</v>
      </c>
      <c r="K39" s="95">
        <f>+J39/1000</f>
        <v>-133353.83504000001</v>
      </c>
    </row>
    <row r="40" spans="1:11">
      <c r="A40" s="156" t="s">
        <v>317</v>
      </c>
      <c r="B40" s="119">
        <v>0</v>
      </c>
      <c r="C40" s="128" t="s">
        <v>20</v>
      </c>
      <c r="D40" s="128">
        <v>3518106.32</v>
      </c>
      <c r="E40" s="95">
        <f>VLOOKUP(A40,'Balancete 2014'!A:D,4,0)</f>
        <v>80295.75</v>
      </c>
      <c r="H40" s="95">
        <v>1554115.63</v>
      </c>
      <c r="I40" s="99">
        <f t="shared" si="0"/>
        <v>3437810.57</v>
      </c>
    </row>
    <row r="41" spans="1:11">
      <c r="A41" s="156" t="s">
        <v>21</v>
      </c>
      <c r="B41" s="119">
        <v>0</v>
      </c>
      <c r="C41" s="128" t="s">
        <v>22</v>
      </c>
      <c r="D41" s="128">
        <v>55410.84</v>
      </c>
      <c r="E41" s="95">
        <f>VLOOKUP(A41,'Balancete 2014'!A:D,4,0)</f>
        <v>38130.57</v>
      </c>
      <c r="H41" s="95">
        <v>28358.59</v>
      </c>
      <c r="I41" s="99">
        <f t="shared" si="0"/>
        <v>17280.269999999997</v>
      </c>
    </row>
    <row r="42" spans="1:11">
      <c r="A42" s="156" t="s">
        <v>23</v>
      </c>
      <c r="B42" s="119">
        <v>-4</v>
      </c>
      <c r="C42" s="128" t="s">
        <v>962</v>
      </c>
      <c r="D42" s="128">
        <v>55410.84</v>
      </c>
      <c r="E42" s="95">
        <f>VLOOKUP(A42,'Balancete 2014'!A:D,4,0)</f>
        <v>38130.57</v>
      </c>
      <c r="H42" s="95">
        <v>28358.59</v>
      </c>
      <c r="I42" s="99">
        <f t="shared" si="0"/>
        <v>17280.269999999997</v>
      </c>
    </row>
    <row r="43" spans="1:11">
      <c r="A43" s="156" t="s">
        <v>24</v>
      </c>
      <c r="B43" s="119">
        <v>-2</v>
      </c>
      <c r="C43" s="128" t="s">
        <v>793</v>
      </c>
      <c r="D43" s="128">
        <v>40743.26</v>
      </c>
      <c r="E43" s="95">
        <f>VLOOKUP(A43,'Balancete 2014'!A:D,4,0)</f>
        <v>28037.18</v>
      </c>
      <c r="H43" s="95">
        <v>20851.900000000001</v>
      </c>
      <c r="I43" s="99">
        <f t="shared" si="0"/>
        <v>12706.080000000002</v>
      </c>
    </row>
    <row r="44" spans="1:11">
      <c r="A44" s="156" t="s">
        <v>25</v>
      </c>
      <c r="B44" s="119">
        <v>0</v>
      </c>
      <c r="C44" s="128" t="s">
        <v>794</v>
      </c>
      <c r="D44" s="128">
        <v>14667.58</v>
      </c>
      <c r="E44" s="95">
        <f>VLOOKUP(A44,'Balancete 2014'!A:D,4,0)</f>
        <v>10093.39</v>
      </c>
      <c r="H44" s="95">
        <v>7506.69</v>
      </c>
      <c r="I44" s="99">
        <f t="shared" si="0"/>
        <v>4574.1900000000005</v>
      </c>
    </row>
    <row r="45" spans="1:11">
      <c r="A45" s="156" t="s">
        <v>26</v>
      </c>
      <c r="B45" s="119">
        <v>-8</v>
      </c>
      <c r="C45" s="128" t="s">
        <v>27</v>
      </c>
      <c r="D45" s="128">
        <v>53544.480000000003</v>
      </c>
      <c r="H45" s="95">
        <v>1454836.59</v>
      </c>
      <c r="I45" s="99">
        <f t="shared" si="0"/>
        <v>53544.480000000003</v>
      </c>
    </row>
    <row r="46" spans="1:11">
      <c r="A46" s="156" t="s">
        <v>670</v>
      </c>
      <c r="B46" s="119">
        <v>-5</v>
      </c>
      <c r="C46" s="128" t="s">
        <v>735</v>
      </c>
      <c r="D46" s="128">
        <v>53544.480000000003</v>
      </c>
      <c r="H46" s="95">
        <v>1454836.59</v>
      </c>
      <c r="I46" s="99">
        <f t="shared" si="0"/>
        <v>53544.480000000003</v>
      </c>
    </row>
    <row r="47" spans="1:11">
      <c r="A47" s="156" t="s">
        <v>671</v>
      </c>
      <c r="B47" s="119">
        <v>-3</v>
      </c>
      <c r="C47" s="119" t="s">
        <v>875</v>
      </c>
      <c r="D47" s="128">
        <v>53544.480000000003</v>
      </c>
      <c r="H47" s="95">
        <v>1454836.59</v>
      </c>
      <c r="I47" s="99">
        <f t="shared" si="0"/>
        <v>53544.480000000003</v>
      </c>
    </row>
    <row r="48" spans="1:11">
      <c r="A48" s="156" t="s">
        <v>876</v>
      </c>
      <c r="B48" s="119">
        <v>-2</v>
      </c>
      <c r="C48" s="119" t="s">
        <v>877</v>
      </c>
      <c r="D48" s="128">
        <v>3401410.97</v>
      </c>
      <c r="H48" s="95" t="e">
        <v>#N/A</v>
      </c>
      <c r="I48" s="99">
        <f t="shared" si="0"/>
        <v>3401410.97</v>
      </c>
    </row>
    <row r="49" spans="1:9">
      <c r="A49" s="156" t="s">
        <v>878</v>
      </c>
      <c r="B49" s="119">
        <v>-8</v>
      </c>
      <c r="C49" s="128" t="s">
        <v>879</v>
      </c>
      <c r="D49" s="128">
        <v>3401410.97</v>
      </c>
      <c r="H49" s="95" t="e">
        <v>#N/A</v>
      </c>
      <c r="I49" s="99">
        <f t="shared" si="0"/>
        <v>3401410.97</v>
      </c>
    </row>
    <row r="50" spans="1:9">
      <c r="A50" s="156" t="s">
        <v>880</v>
      </c>
      <c r="B50" s="119">
        <v>-2</v>
      </c>
      <c r="C50" s="128" t="s">
        <v>881</v>
      </c>
      <c r="D50" s="128">
        <v>3401410.97</v>
      </c>
      <c r="H50" s="95" t="e">
        <v>#N/A</v>
      </c>
      <c r="I50" s="99">
        <f t="shared" si="0"/>
        <v>3401410.97</v>
      </c>
    </row>
    <row r="51" spans="1:9">
      <c r="A51" s="156" t="s">
        <v>299</v>
      </c>
      <c r="B51" s="119">
        <v>-2</v>
      </c>
      <c r="C51" s="128" t="s">
        <v>300</v>
      </c>
      <c r="D51" s="128">
        <v>7740.03</v>
      </c>
      <c r="E51" s="95">
        <f>VLOOKUP(A51,'Balancete 2014'!A:D,4,0)</f>
        <v>42165.18</v>
      </c>
      <c r="H51" s="95">
        <v>70920.45</v>
      </c>
      <c r="I51" s="99">
        <f t="shared" si="0"/>
        <v>-34425.15</v>
      </c>
    </row>
    <row r="52" spans="1:9">
      <c r="A52" s="156" t="s">
        <v>301</v>
      </c>
      <c r="B52" s="119">
        <v>-7</v>
      </c>
      <c r="C52" s="119" t="s">
        <v>300</v>
      </c>
      <c r="D52" s="128">
        <v>7740.03</v>
      </c>
      <c r="E52" s="95">
        <f>VLOOKUP(A52,'Balancete 2014'!A:D,4,0)</f>
        <v>42165.18</v>
      </c>
      <c r="H52" s="95">
        <v>70920.45</v>
      </c>
      <c r="I52" s="99">
        <f t="shared" si="0"/>
        <v>-34425.15</v>
      </c>
    </row>
    <row r="53" spans="1:9">
      <c r="A53" s="156" t="s">
        <v>302</v>
      </c>
      <c r="B53" s="119">
        <v>-4</v>
      </c>
      <c r="C53" s="119" t="s">
        <v>882</v>
      </c>
      <c r="D53" s="128">
        <v>7740.03</v>
      </c>
      <c r="E53" s="95">
        <f>VLOOKUP(A53,'Balancete 2014'!A:D,4,0)</f>
        <v>42165.18</v>
      </c>
      <c r="H53" s="95">
        <v>70920.45</v>
      </c>
      <c r="I53" s="99">
        <f t="shared" si="0"/>
        <v>-34425.15</v>
      </c>
    </row>
    <row r="54" spans="1:9">
      <c r="A54" s="156">
        <v>2</v>
      </c>
      <c r="B54" s="119">
        <v>-3</v>
      </c>
      <c r="C54" s="128" t="s">
        <v>616</v>
      </c>
      <c r="D54" s="128">
        <v>2138207148.71</v>
      </c>
      <c r="E54" s="95">
        <f>VLOOKUP(A54,'Balancete 2014'!A:D,4,0)</f>
        <v>4542095578.6999998</v>
      </c>
      <c r="H54" s="95">
        <v>3536067198.8800001</v>
      </c>
      <c r="I54" s="99">
        <f t="shared" si="0"/>
        <v>-2403888429.9899998</v>
      </c>
    </row>
    <row r="55" spans="1:9">
      <c r="A55" s="156" t="s">
        <v>318</v>
      </c>
      <c r="B55" s="119">
        <v>0</v>
      </c>
      <c r="C55" s="128" t="s">
        <v>28</v>
      </c>
      <c r="D55" s="128">
        <v>2138207148.71</v>
      </c>
      <c r="E55" s="95">
        <f>VLOOKUP(A55,'Balancete 2014'!A:D,4,0)</f>
        <v>4542095503.6999998</v>
      </c>
      <c r="H55" s="95">
        <v>3536066823.8800001</v>
      </c>
      <c r="I55" s="99">
        <f t="shared" si="0"/>
        <v>-2403888354.9899998</v>
      </c>
    </row>
    <row r="56" spans="1:9">
      <c r="A56" s="156" t="s">
        <v>29</v>
      </c>
      <c r="B56" s="119">
        <v>-7</v>
      </c>
      <c r="C56" s="128" t="s">
        <v>30</v>
      </c>
      <c r="D56" s="128">
        <v>2138207148.71</v>
      </c>
      <c r="E56" s="95">
        <f>VLOOKUP(A56,'Balancete 2014'!A:D,4,0)</f>
        <v>4542095503.6999998</v>
      </c>
      <c r="H56" s="95">
        <v>3536066823.8800001</v>
      </c>
      <c r="I56" s="99">
        <f t="shared" si="0"/>
        <v>-2403888354.9899998</v>
      </c>
    </row>
    <row r="57" spans="1:9">
      <c r="A57" s="156" t="s">
        <v>31</v>
      </c>
      <c r="B57" s="119">
        <v>0</v>
      </c>
      <c r="C57" s="129" t="s">
        <v>32</v>
      </c>
      <c r="D57" s="130">
        <v>2138207148.71</v>
      </c>
      <c r="E57" s="95">
        <f>VLOOKUP(A57,'Balancete 2014'!A:D,4,0)</f>
        <v>4542095503.6999998</v>
      </c>
      <c r="H57" s="95">
        <v>3536066823.8800001</v>
      </c>
      <c r="I57" s="99">
        <f t="shared" si="0"/>
        <v>-2403888354.9899998</v>
      </c>
    </row>
    <row r="58" spans="1:9">
      <c r="A58" s="156" t="s">
        <v>265</v>
      </c>
      <c r="B58" s="119">
        <v>-2</v>
      </c>
      <c r="C58" s="128" t="s">
        <v>396</v>
      </c>
      <c r="D58" s="128">
        <v>1528663343.77</v>
      </c>
      <c r="E58" s="95">
        <f>VLOOKUP(A58,'Balancete 2014'!A:D,4,0)</f>
        <v>1469201224.8</v>
      </c>
      <c r="H58" s="95">
        <v>828499930</v>
      </c>
      <c r="I58" s="99">
        <f t="shared" si="0"/>
        <v>59462118.970000029</v>
      </c>
    </row>
    <row r="59" spans="1:9">
      <c r="A59" s="156" t="s">
        <v>266</v>
      </c>
      <c r="B59" s="119">
        <v>0</v>
      </c>
      <c r="C59" s="128" t="s">
        <v>587</v>
      </c>
      <c r="D59" s="128">
        <v>1529615982.96</v>
      </c>
      <c r="E59" s="95">
        <f>VLOOKUP(A59,'Balancete 2014'!A:D,4,0)</f>
        <v>1470153863.99</v>
      </c>
      <c r="H59" s="95">
        <v>828499930</v>
      </c>
      <c r="I59" s="99">
        <f t="shared" si="0"/>
        <v>59462118.970000029</v>
      </c>
    </row>
    <row r="60" spans="1:9">
      <c r="A60" s="156" t="s">
        <v>648</v>
      </c>
      <c r="B60" s="119">
        <v>-9</v>
      </c>
      <c r="C60" s="119" t="s">
        <v>649</v>
      </c>
      <c r="D60" s="128">
        <v>-952639.19</v>
      </c>
      <c r="E60" s="95">
        <f>VLOOKUP(A60,'Balancete 2014'!A:D,4,0)</f>
        <v>-952639.19</v>
      </c>
      <c r="H60" s="95" t="e">
        <v>#N/A</v>
      </c>
      <c r="I60" s="99">
        <f t="shared" si="0"/>
        <v>0</v>
      </c>
    </row>
    <row r="61" spans="1:9">
      <c r="A61" s="156" t="s">
        <v>267</v>
      </c>
      <c r="B61" s="119">
        <v>-9</v>
      </c>
      <c r="C61" s="128" t="s">
        <v>397</v>
      </c>
      <c r="D61" s="128">
        <v>176358000</v>
      </c>
      <c r="E61" s="95">
        <f>VLOOKUP(A61,'Balancete 2014'!A:D,4,0)</f>
        <v>176358000</v>
      </c>
      <c r="H61" s="95">
        <v>176358000</v>
      </c>
      <c r="I61" s="99">
        <f t="shared" si="0"/>
        <v>0</v>
      </c>
    </row>
    <row r="62" spans="1:9">
      <c r="A62" s="156" t="s">
        <v>268</v>
      </c>
      <c r="B62" s="119">
        <v>-7</v>
      </c>
      <c r="C62" s="128" t="s">
        <v>398</v>
      </c>
      <c r="D62" s="128">
        <v>176358000</v>
      </c>
      <c r="E62" s="95">
        <f>VLOOKUP(A62,'Balancete 2014'!A:D,4,0)</f>
        <v>176358000</v>
      </c>
      <c r="H62" s="95">
        <v>176358000</v>
      </c>
      <c r="I62" s="99">
        <f t="shared" si="0"/>
        <v>0</v>
      </c>
    </row>
    <row r="63" spans="1:9">
      <c r="A63" s="156" t="s">
        <v>269</v>
      </c>
      <c r="B63" s="119">
        <v>-1</v>
      </c>
      <c r="C63" s="128" t="s">
        <v>399</v>
      </c>
      <c r="D63" s="128">
        <v>32965137.940000001</v>
      </c>
      <c r="E63" s="95">
        <f>VLOOKUP(A63,'Balancete 2014'!A:D,4,0)</f>
        <v>35837622.100000001</v>
      </c>
      <c r="H63" s="95">
        <v>38927396.259999998</v>
      </c>
      <c r="I63" s="99">
        <f t="shared" si="0"/>
        <v>-2872484.16</v>
      </c>
    </row>
    <row r="64" spans="1:9">
      <c r="A64" s="156" t="s">
        <v>270</v>
      </c>
      <c r="B64" s="119">
        <v>0</v>
      </c>
      <c r="C64" s="119" t="s">
        <v>400</v>
      </c>
      <c r="D64" s="128">
        <v>162276000</v>
      </c>
      <c r="E64" s="95">
        <f>VLOOKUP(A64,'Balancete 2014'!A:D,4,0)</f>
        <v>162276000</v>
      </c>
      <c r="H64" s="95">
        <v>162276000</v>
      </c>
      <c r="I64" s="99">
        <f t="shared" si="0"/>
        <v>0</v>
      </c>
    </row>
    <row r="65" spans="1:9">
      <c r="A65" s="156" t="s">
        <v>271</v>
      </c>
      <c r="B65" s="119">
        <v>-8</v>
      </c>
      <c r="C65" s="128" t="s">
        <v>401</v>
      </c>
      <c r="D65" s="128">
        <v>-129310862.06</v>
      </c>
      <c r="E65" s="95">
        <f>VLOOKUP(A65,'Balancete 2014'!A:D,4,0)</f>
        <v>-126438377.90000001</v>
      </c>
      <c r="G65" s="101"/>
      <c r="H65" s="95">
        <v>-123348603.73999999</v>
      </c>
      <c r="I65" s="99">
        <f t="shared" si="0"/>
        <v>-2872484.1599999964</v>
      </c>
    </row>
    <row r="66" spans="1:9">
      <c r="A66" s="156" t="s">
        <v>272</v>
      </c>
      <c r="B66" s="119">
        <v>-8</v>
      </c>
      <c r="C66" s="128" t="s">
        <v>273</v>
      </c>
      <c r="D66" s="128">
        <v>132998508.81999999</v>
      </c>
      <c r="E66" s="95">
        <f>VLOOKUP(A66,'Balancete 2014'!A:D,4,0)</f>
        <v>2638564418.52</v>
      </c>
      <c r="G66" s="94"/>
      <c r="H66" s="95">
        <v>2251138247.6199999</v>
      </c>
      <c r="I66" s="99">
        <f t="shared" si="0"/>
        <v>-2505565909.6999998</v>
      </c>
    </row>
    <row r="67" spans="1:9">
      <c r="A67" s="156" t="s">
        <v>275</v>
      </c>
      <c r="B67" s="119">
        <v>-4</v>
      </c>
      <c r="C67" s="128" t="s">
        <v>402</v>
      </c>
      <c r="D67" s="128">
        <v>18541523.02</v>
      </c>
      <c r="E67" s="95">
        <f>VLOOKUP(A67,'Balancete 2014'!A:D,4,0)</f>
        <v>14930652.029999999</v>
      </c>
      <c r="G67" s="101"/>
      <c r="H67" s="95">
        <v>13318390.84</v>
      </c>
      <c r="I67" s="99">
        <f t="shared" si="0"/>
        <v>3610870.99</v>
      </c>
    </row>
    <row r="68" spans="1:9">
      <c r="A68" s="156" t="s">
        <v>276</v>
      </c>
      <c r="B68" s="119">
        <v>-2</v>
      </c>
      <c r="C68" s="119" t="s">
        <v>403</v>
      </c>
      <c r="D68" s="128">
        <v>6955910.9500000002</v>
      </c>
      <c r="E68" s="95">
        <f>VLOOKUP(A68,'Balancete 2014'!A:D,4,0)</f>
        <v>6880514.5099999998</v>
      </c>
      <c r="H68" s="95">
        <v>6832155.2699999996</v>
      </c>
      <c r="I68" s="99">
        <f t="shared" si="0"/>
        <v>75396.44000000041</v>
      </c>
    </row>
    <row r="69" spans="1:9">
      <c r="A69" s="156" t="s">
        <v>404</v>
      </c>
      <c r="B69" s="119">
        <v>0</v>
      </c>
      <c r="C69" s="128" t="s">
        <v>405</v>
      </c>
      <c r="D69" s="128">
        <v>38292277.310000002</v>
      </c>
      <c r="E69" s="95">
        <f>VLOOKUP(A69,'Balancete 2014'!A:D,4,0)</f>
        <v>37063734.409999996</v>
      </c>
      <c r="H69" s="95" t="e">
        <v>#N/A</v>
      </c>
      <c r="I69" s="99">
        <f t="shared" si="0"/>
        <v>1228542.900000006</v>
      </c>
    </row>
    <row r="70" spans="1:9">
      <c r="A70" s="156" t="s">
        <v>277</v>
      </c>
      <c r="B70" s="119">
        <v>0</v>
      </c>
      <c r="C70" s="128" t="s">
        <v>406</v>
      </c>
      <c r="D70" s="128">
        <v>1840749.35</v>
      </c>
      <c r="E70" s="95">
        <f>VLOOKUP(A70,'Balancete 2014'!A:D,4,0)</f>
        <v>1840770.2</v>
      </c>
      <c r="H70" s="95">
        <v>1896916.47</v>
      </c>
      <c r="I70" s="99">
        <f t="shared" si="0"/>
        <v>-20.849999999860302</v>
      </c>
    </row>
    <row r="71" spans="1:9">
      <c r="A71" s="156" t="s">
        <v>278</v>
      </c>
      <c r="B71" s="119">
        <v>-9</v>
      </c>
      <c r="C71" s="119" t="s">
        <v>407</v>
      </c>
      <c r="D71" s="119">
        <v>2.5</v>
      </c>
      <c r="E71" s="95">
        <f>VLOOKUP(A71,'Balancete 2014'!A:D,4,0)</f>
        <v>2.5</v>
      </c>
      <c r="H71" s="95">
        <v>2.5</v>
      </c>
      <c r="I71" s="99">
        <f t="shared" si="0"/>
        <v>0</v>
      </c>
    </row>
    <row r="72" spans="1:9">
      <c r="A72" s="156" t="s">
        <v>279</v>
      </c>
      <c r="B72" s="119">
        <v>-7</v>
      </c>
      <c r="C72" s="128" t="s">
        <v>408</v>
      </c>
      <c r="D72" s="128">
        <v>32427856.469999999</v>
      </c>
      <c r="E72" s="95">
        <f>VLOOKUP(A72,'Balancete 2014'!A:D,4,0)</f>
        <v>32708898.859999999</v>
      </c>
      <c r="H72" s="95">
        <v>38962644.07</v>
      </c>
      <c r="I72" s="99">
        <f t="shared" si="0"/>
        <v>-281042.3900000006</v>
      </c>
    </row>
    <row r="73" spans="1:9">
      <c r="A73" s="156" t="s">
        <v>281</v>
      </c>
      <c r="B73" s="119">
        <v>-1</v>
      </c>
      <c r="C73" s="128" t="s">
        <v>410</v>
      </c>
      <c r="D73" s="128">
        <v>30392935.879999999</v>
      </c>
      <c r="E73" s="95">
        <f>VLOOKUP(A73,'Balancete 2014'!A:D,4,0)</f>
        <v>61471779.280000001</v>
      </c>
      <c r="H73" s="95">
        <v>64118119.740000002</v>
      </c>
      <c r="I73" s="99">
        <f t="shared" si="0"/>
        <v>-31078843.400000002</v>
      </c>
    </row>
    <row r="74" spans="1:9">
      <c r="A74" s="156" t="s">
        <v>411</v>
      </c>
      <c r="B74" s="119">
        <v>0</v>
      </c>
      <c r="C74" s="128" t="s">
        <v>617</v>
      </c>
      <c r="D74" s="128">
        <v>1010953.34</v>
      </c>
      <c r="E74" s="95">
        <f>VLOOKUP(A74,'Balancete 2014'!A:D,4,0)</f>
        <v>1010953.34</v>
      </c>
      <c r="H74" s="95" t="e">
        <v>#N/A</v>
      </c>
      <c r="I74" s="99">
        <f t="shared" si="0"/>
        <v>0</v>
      </c>
    </row>
    <row r="75" spans="1:9">
      <c r="A75" s="156" t="s">
        <v>685</v>
      </c>
      <c r="B75" s="119">
        <v>0</v>
      </c>
      <c r="C75" s="128" t="s">
        <v>883</v>
      </c>
      <c r="D75" s="128">
        <v>3536300</v>
      </c>
      <c r="E75" s="95" t="e">
        <f>VLOOKUP(A75,'Balancete 2014'!A:D,4,0)</f>
        <v>#N/A</v>
      </c>
      <c r="H75" s="95" t="e">
        <v>#N/A</v>
      </c>
      <c r="I75" s="99" t="e">
        <f t="shared" si="0"/>
        <v>#N/A</v>
      </c>
    </row>
    <row r="76" spans="1:9">
      <c r="A76" s="156" t="s">
        <v>282</v>
      </c>
      <c r="B76" s="119">
        <v>-4</v>
      </c>
      <c r="C76" s="119" t="s">
        <v>413</v>
      </c>
      <c r="D76" s="128">
        <v>79281286</v>
      </c>
      <c r="E76" s="95">
        <f>VLOOKUP(A76,'Balancete 2014'!A:D,4,0)</f>
        <v>79314858.280000001</v>
      </c>
      <c r="H76" s="95">
        <v>79281286</v>
      </c>
      <c r="I76" s="99">
        <f t="shared" si="0"/>
        <v>-33572.280000001192</v>
      </c>
    </row>
    <row r="77" spans="1:9">
      <c r="A77" s="156" t="s">
        <v>283</v>
      </c>
      <c r="B77" s="119">
        <v>-2</v>
      </c>
      <c r="C77" s="119" t="s">
        <v>414</v>
      </c>
      <c r="D77" s="128">
        <v>79281286</v>
      </c>
      <c r="E77" s="95">
        <f>VLOOKUP(A77,'Balancete 2014'!A:D,4,0)</f>
        <v>79281286</v>
      </c>
      <c r="H77" s="95">
        <v>79281286</v>
      </c>
      <c r="I77" s="99">
        <f t="shared" si="0"/>
        <v>0</v>
      </c>
    </row>
    <row r="78" spans="1:9">
      <c r="A78" s="156" t="s">
        <v>284</v>
      </c>
      <c r="B78" s="119">
        <v>-7</v>
      </c>
      <c r="C78" s="128" t="s">
        <v>884</v>
      </c>
      <c r="D78" s="128">
        <v>123776796</v>
      </c>
      <c r="E78" s="95">
        <f>VLOOKUP(A78,'Balancete 2014'!A:D,4,0)</f>
        <v>142819380</v>
      </c>
      <c r="H78" s="95">
        <v>161861964</v>
      </c>
      <c r="I78" s="99">
        <f t="shared" si="0"/>
        <v>-19042584</v>
      </c>
    </row>
    <row r="79" spans="1:9">
      <c r="A79" s="156" t="s">
        <v>285</v>
      </c>
      <c r="B79" s="119">
        <v>-5</v>
      </c>
      <c r="C79" s="128" t="s">
        <v>416</v>
      </c>
      <c r="D79" s="128">
        <v>190425840</v>
      </c>
      <c r="E79" s="95">
        <f>VLOOKUP(A79,'Balancete 2014'!A:D,4,0)</f>
        <v>190425840</v>
      </c>
      <c r="H79" s="95">
        <v>190425840</v>
      </c>
      <c r="I79" s="99">
        <f t="shared" si="0"/>
        <v>0</v>
      </c>
    </row>
    <row r="80" spans="1:9">
      <c r="A80" s="156" t="s">
        <v>286</v>
      </c>
      <c r="B80" s="119">
        <v>-3</v>
      </c>
      <c r="C80" s="128" t="s">
        <v>417</v>
      </c>
      <c r="D80" s="128">
        <v>-66649044</v>
      </c>
      <c r="E80" s="95">
        <f>VLOOKUP(A80,'Balancete 2014'!A:D,4,0)</f>
        <v>-47606460</v>
      </c>
      <c r="H80" s="95">
        <v>-28563876</v>
      </c>
      <c r="I80" s="99">
        <f t="shared" si="0"/>
        <v>-19042584</v>
      </c>
    </row>
    <row r="81" spans="1:9">
      <c r="A81" s="156" t="s">
        <v>743</v>
      </c>
      <c r="B81" s="119">
        <v>0</v>
      </c>
      <c r="C81" s="128" t="s">
        <v>885</v>
      </c>
      <c r="D81" s="128">
        <v>64164076.18</v>
      </c>
      <c r="E81" s="95" t="e">
        <f>VLOOKUP(A81,'Balancete 2014'!A:D,4,0)</f>
        <v>#N/A</v>
      </c>
      <c r="H81" s="95" t="e">
        <v>#N/A</v>
      </c>
      <c r="I81" s="99" t="e">
        <f t="shared" si="0"/>
        <v>#N/A</v>
      </c>
    </row>
    <row r="82" spans="1:9">
      <c r="A82" s="156" t="s">
        <v>745</v>
      </c>
      <c r="B82" s="119">
        <v>-8</v>
      </c>
      <c r="C82" s="128" t="s">
        <v>688</v>
      </c>
      <c r="D82" s="128">
        <v>66011000</v>
      </c>
      <c r="E82" s="95" t="e">
        <f>VLOOKUP(A82,'Balancete 2014'!A:D,4,0)</f>
        <v>#N/A</v>
      </c>
      <c r="H82" s="95" t="e">
        <v>#N/A</v>
      </c>
      <c r="I82" s="99" t="e">
        <f t="shared" si="0"/>
        <v>#N/A</v>
      </c>
    </row>
    <row r="83" spans="1:9">
      <c r="A83" s="156" t="s">
        <v>747</v>
      </c>
      <c r="B83" s="119">
        <v>-6</v>
      </c>
      <c r="C83" s="128" t="s">
        <v>740</v>
      </c>
      <c r="D83" s="128">
        <v>-1846923.82</v>
      </c>
      <c r="E83" s="95" t="e">
        <f>VLOOKUP(A83,'Balancete 2014'!A:D,4,0)</f>
        <v>#N/A</v>
      </c>
      <c r="H83" s="95" t="e">
        <v>#N/A</v>
      </c>
      <c r="I83" s="99" t="e">
        <f t="shared" ref="I83:I146" si="1">+D83-E83</f>
        <v>#N/A</v>
      </c>
    </row>
    <row r="84" spans="1:9">
      <c r="A84" s="156" t="s">
        <v>319</v>
      </c>
      <c r="B84" s="119">
        <v>-8</v>
      </c>
      <c r="C84" s="128" t="s">
        <v>33</v>
      </c>
      <c r="D84" s="128">
        <v>0</v>
      </c>
      <c r="E84" s="95">
        <f>VLOOKUP(A84,'Balancete 2014'!A:D,4,0)</f>
        <v>75</v>
      </c>
      <c r="H84" s="95">
        <v>375</v>
      </c>
      <c r="I84" s="99">
        <f t="shared" si="1"/>
        <v>-75</v>
      </c>
    </row>
    <row r="85" spans="1:9">
      <c r="A85" s="156" t="s">
        <v>34</v>
      </c>
      <c r="B85" s="119">
        <v>0</v>
      </c>
      <c r="C85" s="128" t="s">
        <v>35</v>
      </c>
      <c r="D85" s="128">
        <v>0</v>
      </c>
      <c r="E85" s="95">
        <f>VLOOKUP(A85,'Balancete 2014'!A:D,4,0)</f>
        <v>75</v>
      </c>
      <c r="H85" s="95">
        <v>-1125</v>
      </c>
      <c r="I85" s="99">
        <f t="shared" si="1"/>
        <v>-75</v>
      </c>
    </row>
    <row r="86" spans="1:9">
      <c r="A86" s="156" t="s">
        <v>418</v>
      </c>
      <c r="B86" s="119">
        <v>-8</v>
      </c>
      <c r="C86" s="128" t="s">
        <v>419</v>
      </c>
      <c r="D86" s="128">
        <v>1500</v>
      </c>
      <c r="E86" s="95">
        <f>VLOOKUP(A86,'Balancete 2014'!A:D,4,0)</f>
        <v>1500</v>
      </c>
      <c r="H86" s="95" t="e">
        <v>#N/A</v>
      </c>
      <c r="I86" s="99">
        <f t="shared" si="1"/>
        <v>0</v>
      </c>
    </row>
    <row r="87" spans="1:9">
      <c r="A87" s="156" t="s">
        <v>420</v>
      </c>
      <c r="B87" s="119">
        <v>0</v>
      </c>
      <c r="C87" s="128" t="s">
        <v>421</v>
      </c>
      <c r="D87" s="128">
        <v>1500</v>
      </c>
      <c r="E87" s="95">
        <f>VLOOKUP(A87,'Balancete 2014'!A:D,4,0)</f>
        <v>1500</v>
      </c>
      <c r="H87" s="95" t="e">
        <v>#N/A</v>
      </c>
      <c r="I87" s="99">
        <f t="shared" si="1"/>
        <v>0</v>
      </c>
    </row>
    <row r="88" spans="1:9">
      <c r="A88" s="156" t="s">
        <v>422</v>
      </c>
      <c r="B88" s="119">
        <v>-9</v>
      </c>
      <c r="C88" s="128" t="s">
        <v>886</v>
      </c>
      <c r="D88" s="128">
        <v>1500</v>
      </c>
      <c r="E88" s="95">
        <f>VLOOKUP(A88,'Balancete 2014'!A:D,4,0)</f>
        <v>1500</v>
      </c>
      <c r="H88" s="95" t="e">
        <v>#N/A</v>
      </c>
      <c r="I88" s="99">
        <f t="shared" si="1"/>
        <v>0</v>
      </c>
    </row>
    <row r="89" spans="1:9">
      <c r="A89" s="156" t="s">
        <v>36</v>
      </c>
      <c r="B89" s="119">
        <v>-4</v>
      </c>
      <c r="C89" s="128" t="s">
        <v>37</v>
      </c>
      <c r="D89" s="128">
        <v>-1500</v>
      </c>
      <c r="E89" s="95">
        <f>VLOOKUP(A89,'Balancete 2014'!A:D,4,0)</f>
        <v>-1425</v>
      </c>
      <c r="H89" s="95">
        <v>-1125</v>
      </c>
      <c r="I89" s="99">
        <f t="shared" si="1"/>
        <v>-75</v>
      </c>
    </row>
    <row r="90" spans="1:9">
      <c r="A90" s="156" t="s">
        <v>38</v>
      </c>
      <c r="B90" s="119">
        <v>0</v>
      </c>
      <c r="C90" s="128" t="s">
        <v>423</v>
      </c>
      <c r="D90" s="128">
        <v>-1500</v>
      </c>
      <c r="E90" s="95">
        <f>VLOOKUP(A90,'Balancete 2014'!A:D,4,0)</f>
        <v>-1425</v>
      </c>
      <c r="H90" s="95">
        <v>-1125</v>
      </c>
      <c r="I90" s="99">
        <f t="shared" si="1"/>
        <v>-75</v>
      </c>
    </row>
    <row r="91" spans="1:9">
      <c r="A91" s="156" t="s">
        <v>39</v>
      </c>
      <c r="B91" s="119">
        <v>-4</v>
      </c>
      <c r="C91" s="128" t="s">
        <v>887</v>
      </c>
      <c r="D91" s="128">
        <v>-1500</v>
      </c>
      <c r="E91" s="95">
        <f>VLOOKUP(A91,'Balancete 2014'!A:D,4,0)</f>
        <v>-1425</v>
      </c>
      <c r="H91" s="95">
        <v>-1125</v>
      </c>
      <c r="I91" s="99">
        <f t="shared" si="1"/>
        <v>-75</v>
      </c>
    </row>
    <row r="92" spans="1:9">
      <c r="A92" s="156">
        <v>3</v>
      </c>
      <c r="B92" s="119">
        <v>0</v>
      </c>
      <c r="C92" s="128" t="s">
        <v>620</v>
      </c>
      <c r="D92" s="128">
        <v>98361900.319999993</v>
      </c>
      <c r="E92" s="95">
        <f>VLOOKUP(A92,'Balancete 2014'!A:D,4,0)</f>
        <v>74647059.890000001</v>
      </c>
      <c r="G92" s="94">
        <f>+D92-D222</f>
        <v>98343861.029999986</v>
      </c>
      <c r="H92" s="95">
        <v>50217802.609999999</v>
      </c>
      <c r="I92" s="99">
        <f t="shared" si="1"/>
        <v>23714840.429999992</v>
      </c>
    </row>
    <row r="93" spans="1:9">
      <c r="A93" s="156" t="s">
        <v>621</v>
      </c>
      <c r="B93" s="119">
        <v>0</v>
      </c>
      <c r="C93" s="128" t="s">
        <v>620</v>
      </c>
      <c r="D93" s="128">
        <v>98361900.319999993</v>
      </c>
      <c r="E93" s="95">
        <f>VLOOKUP(A93,'Balancete 2014'!A:D,4,0)</f>
        <v>74647059.890000001</v>
      </c>
      <c r="H93" s="95">
        <v>50217802.609999999</v>
      </c>
      <c r="I93" s="99">
        <f t="shared" si="1"/>
        <v>23714840.429999992</v>
      </c>
    </row>
    <row r="94" spans="1:9">
      <c r="A94" s="156" t="s">
        <v>622</v>
      </c>
      <c r="B94" s="119">
        <v>-3</v>
      </c>
      <c r="C94" s="128" t="s">
        <v>623</v>
      </c>
      <c r="D94" s="128">
        <v>98361900.319999993</v>
      </c>
      <c r="E94" s="95">
        <f>VLOOKUP(A94,'Balancete 2014'!A:D,4,0)</f>
        <v>74647059.890000001</v>
      </c>
      <c r="H94" s="95">
        <v>50217802.609999999</v>
      </c>
      <c r="I94" s="99">
        <f t="shared" si="1"/>
        <v>23714840.429999992</v>
      </c>
    </row>
    <row r="95" spans="1:9">
      <c r="A95" s="156" t="s">
        <v>624</v>
      </c>
      <c r="B95" s="119">
        <v>-7</v>
      </c>
      <c r="C95" s="128" t="s">
        <v>625</v>
      </c>
      <c r="D95" s="128">
        <v>98361900.319999993</v>
      </c>
      <c r="E95" s="95">
        <f>VLOOKUP(A95,'Balancete 2014'!A:D,4,0)</f>
        <v>74647059.890000001</v>
      </c>
      <c r="H95" s="95">
        <v>50217802.609999999</v>
      </c>
      <c r="I95" s="99">
        <f t="shared" si="1"/>
        <v>23714840.429999992</v>
      </c>
    </row>
    <row r="96" spans="1:9">
      <c r="A96" s="156" t="s">
        <v>626</v>
      </c>
      <c r="B96" s="119">
        <v>-3</v>
      </c>
      <c r="C96" s="128" t="s">
        <v>625</v>
      </c>
      <c r="D96" s="128">
        <v>98361900.319999993</v>
      </c>
      <c r="E96" s="95">
        <f>VLOOKUP(A96,'Balancete 2014'!A:D,4,0)</f>
        <v>74647059.890000001</v>
      </c>
      <c r="H96" s="95">
        <v>50217802.609999999</v>
      </c>
      <c r="I96" s="99">
        <f t="shared" si="1"/>
        <v>23714840.429999992</v>
      </c>
    </row>
    <row r="97" spans="1:9">
      <c r="A97" s="156" t="s">
        <v>627</v>
      </c>
      <c r="B97" s="119">
        <v>-8</v>
      </c>
      <c r="C97" s="128" t="s">
        <v>628</v>
      </c>
      <c r="D97" s="128">
        <v>42865000</v>
      </c>
      <c r="E97" s="95">
        <f>VLOOKUP(A97,'Balancete 2014'!A:D,4,0)</f>
        <v>35006416.810000002</v>
      </c>
      <c r="H97" s="95">
        <v>26433416.77</v>
      </c>
      <c r="I97" s="99">
        <f t="shared" si="1"/>
        <v>7858583.1899999976</v>
      </c>
    </row>
    <row r="98" spans="1:9">
      <c r="A98" s="156" t="s">
        <v>629</v>
      </c>
      <c r="B98" s="119">
        <v>-6</v>
      </c>
      <c r="C98" s="128" t="s">
        <v>630</v>
      </c>
      <c r="D98" s="128">
        <v>55496900.32</v>
      </c>
      <c r="E98" s="95">
        <f>VLOOKUP(A98,'Balancete 2014'!A:D,4,0)</f>
        <v>39640643.079999998</v>
      </c>
      <c r="H98" s="95">
        <v>23784385.84</v>
      </c>
      <c r="I98" s="99">
        <f t="shared" si="1"/>
        <v>15856257.240000002</v>
      </c>
    </row>
    <row r="99" spans="1:9">
      <c r="A99" s="156">
        <v>8</v>
      </c>
      <c r="B99" s="119">
        <v>-1</v>
      </c>
      <c r="C99" s="128" t="s">
        <v>40</v>
      </c>
      <c r="D99" s="128">
        <v>70986812.579999998</v>
      </c>
      <c r="E99" s="95">
        <f>VLOOKUP(A99,'Balancete 2014'!A:D,4,0)</f>
        <v>246432966.33000001</v>
      </c>
      <c r="H99" s="95">
        <v>236857050.52000001</v>
      </c>
      <c r="I99" s="99">
        <f t="shared" si="1"/>
        <v>-175446153.75</v>
      </c>
    </row>
    <row r="100" spans="1:9">
      <c r="A100" s="156" t="s">
        <v>41</v>
      </c>
      <c r="B100" s="119">
        <v>-9</v>
      </c>
      <c r="C100" s="128" t="s">
        <v>42</v>
      </c>
      <c r="D100" s="128">
        <v>56454960.25</v>
      </c>
      <c r="E100" s="95">
        <f>VLOOKUP(A100,'Balancete 2014'!A:D,4,0)</f>
        <v>208354145.44999999</v>
      </c>
      <c r="H100" s="95">
        <v>219982487.56</v>
      </c>
      <c r="I100" s="99">
        <f t="shared" si="1"/>
        <v>-151899185.19999999</v>
      </c>
    </row>
    <row r="101" spans="1:9">
      <c r="A101" s="156" t="s">
        <v>331</v>
      </c>
      <c r="B101" s="119">
        <v>-8</v>
      </c>
      <c r="C101" s="128" t="s">
        <v>43</v>
      </c>
      <c r="D101" s="128">
        <v>47042340.520000003</v>
      </c>
      <c r="E101" s="95">
        <f>VLOOKUP(A101,'Balancete 2014'!A:D,4,0)</f>
        <v>179937188.61000001</v>
      </c>
      <c r="H101" s="95">
        <v>204216413.84</v>
      </c>
      <c r="I101" s="99">
        <f t="shared" si="1"/>
        <v>-132894848.09</v>
      </c>
    </row>
    <row r="102" spans="1:9">
      <c r="A102" s="156" t="s">
        <v>44</v>
      </c>
      <c r="B102" s="119">
        <v>-5</v>
      </c>
      <c r="C102" s="128" t="s">
        <v>45</v>
      </c>
      <c r="D102" s="128">
        <v>47042340.520000003</v>
      </c>
      <c r="E102" s="95">
        <f>VLOOKUP(A102,'Balancete 2014'!A:D,4,0)</f>
        <v>179937188.61000001</v>
      </c>
      <c r="H102" s="95">
        <v>204216413.84</v>
      </c>
      <c r="I102" s="99">
        <f t="shared" si="1"/>
        <v>-132894848.09</v>
      </c>
    </row>
    <row r="103" spans="1:9">
      <c r="A103" s="156" t="s">
        <v>46</v>
      </c>
      <c r="B103" s="119">
        <v>0</v>
      </c>
      <c r="C103" s="128" t="s">
        <v>47</v>
      </c>
      <c r="D103" s="128">
        <v>47042340.520000003</v>
      </c>
      <c r="E103" s="95">
        <f>VLOOKUP(A103,'Balancete 2014'!A:D,4,0)</f>
        <v>179937188.61000001</v>
      </c>
      <c r="H103" s="95">
        <v>204216413.84</v>
      </c>
      <c r="I103" s="99">
        <f t="shared" si="1"/>
        <v>-132894848.09</v>
      </c>
    </row>
    <row r="104" spans="1:9">
      <c r="A104" s="156" t="s">
        <v>48</v>
      </c>
      <c r="B104" s="119">
        <v>-5</v>
      </c>
      <c r="C104" s="128" t="s">
        <v>888</v>
      </c>
      <c r="D104" s="128">
        <v>26193235.66</v>
      </c>
      <c r="E104" s="95">
        <f>VLOOKUP(A104,'Balancete 2014'!A:D,4,0)</f>
        <v>154639990.65000001</v>
      </c>
      <c r="H104" s="95">
        <v>142361972.31</v>
      </c>
      <c r="I104" s="99">
        <f t="shared" si="1"/>
        <v>-128446754.99000001</v>
      </c>
    </row>
    <row r="105" spans="1:9">
      <c r="A105" s="156" t="s">
        <v>49</v>
      </c>
      <c r="B105" s="119">
        <v>-3</v>
      </c>
      <c r="C105" s="128" t="s">
        <v>889</v>
      </c>
      <c r="D105" s="128">
        <v>11640427.859999999</v>
      </c>
      <c r="E105" s="95">
        <f>VLOOKUP(A105,'Balancete 2014'!A:D,4,0)</f>
        <v>22132358.16</v>
      </c>
      <c r="H105" s="95">
        <v>56911241.530000001</v>
      </c>
      <c r="I105" s="99">
        <f t="shared" si="1"/>
        <v>-10491930.300000001</v>
      </c>
    </row>
    <row r="106" spans="1:9">
      <c r="A106" s="156" t="s">
        <v>50</v>
      </c>
      <c r="B106" s="119">
        <v>-2</v>
      </c>
      <c r="C106" s="128" t="s">
        <v>963</v>
      </c>
      <c r="D106" s="128">
        <v>9208677</v>
      </c>
      <c r="E106" s="95">
        <f>VLOOKUP(A106,'Balancete 2014'!A:D,4,0)</f>
        <v>3164839.8</v>
      </c>
      <c r="H106" s="95">
        <v>4943200</v>
      </c>
      <c r="I106" s="99">
        <f t="shared" si="1"/>
        <v>6043837.2000000002</v>
      </c>
    </row>
    <row r="107" spans="1:9">
      <c r="A107" s="156" t="s">
        <v>51</v>
      </c>
      <c r="B107" s="119">
        <v>-6</v>
      </c>
      <c r="C107" s="128" t="s">
        <v>52</v>
      </c>
      <c r="D107" s="128">
        <v>6423807.6600000001</v>
      </c>
      <c r="E107" s="95">
        <f>VLOOKUP(A107,'Balancete 2014'!A:D,4,0)</f>
        <v>10351422.710000001</v>
      </c>
      <c r="H107" s="95">
        <v>8160087.8700000001</v>
      </c>
      <c r="I107" s="99">
        <f t="shared" si="1"/>
        <v>-3927615.0500000007</v>
      </c>
    </row>
    <row r="108" spans="1:9">
      <c r="A108" s="156" t="s">
        <v>53</v>
      </c>
      <c r="B108" s="119">
        <v>0</v>
      </c>
      <c r="C108" s="128" t="s">
        <v>54</v>
      </c>
      <c r="D108" s="128">
        <v>13201.73</v>
      </c>
      <c r="E108" s="95">
        <f>VLOOKUP(A108,'Balancete 2014'!A:D,4,0)</f>
        <v>14807.52</v>
      </c>
      <c r="H108" s="95">
        <v>14832.89</v>
      </c>
      <c r="I108" s="99">
        <f t="shared" si="1"/>
        <v>-1605.7900000000009</v>
      </c>
    </row>
    <row r="109" spans="1:9">
      <c r="A109" s="156" t="s">
        <v>55</v>
      </c>
      <c r="B109" s="119">
        <v>-1</v>
      </c>
      <c r="C109" s="128" t="s">
        <v>54</v>
      </c>
      <c r="D109" s="128">
        <v>13201.73</v>
      </c>
      <c r="E109" s="95">
        <f>VLOOKUP(A109,'Balancete 2014'!A:D,4,0)</f>
        <v>14807.52</v>
      </c>
      <c r="H109" s="95">
        <v>14832.89</v>
      </c>
      <c r="I109" s="99">
        <f t="shared" si="1"/>
        <v>-1605.7900000000009</v>
      </c>
    </row>
    <row r="110" spans="1:9">
      <c r="A110" s="156" t="s">
        <v>56</v>
      </c>
      <c r="B110" s="119">
        <v>0</v>
      </c>
      <c r="C110" s="128" t="s">
        <v>795</v>
      </c>
      <c r="D110" s="128">
        <v>13201.73</v>
      </c>
      <c r="E110" s="95">
        <f>VLOOKUP(A110,'Balancete 2014'!A:D,4,0)</f>
        <v>14807.52</v>
      </c>
      <c r="H110" s="95">
        <v>14832.89</v>
      </c>
      <c r="I110" s="99">
        <f t="shared" si="1"/>
        <v>-1605.7900000000009</v>
      </c>
    </row>
    <row r="111" spans="1:9">
      <c r="A111" s="156" t="s">
        <v>57</v>
      </c>
      <c r="B111" s="119">
        <v>-3</v>
      </c>
      <c r="C111" s="128" t="s">
        <v>58</v>
      </c>
      <c r="D111" s="128">
        <v>127840.6</v>
      </c>
      <c r="E111" s="95">
        <f>VLOOKUP(A111,'Balancete 2014'!A:D,4,0)</f>
        <v>203163.67</v>
      </c>
      <c r="H111" s="95">
        <v>178085.88</v>
      </c>
      <c r="I111" s="99">
        <f t="shared" si="1"/>
        <v>-75323.070000000007</v>
      </c>
    </row>
    <row r="112" spans="1:9">
      <c r="A112" s="156" t="s">
        <v>59</v>
      </c>
      <c r="B112" s="119">
        <v>-5</v>
      </c>
      <c r="C112" s="128" t="s">
        <v>58</v>
      </c>
      <c r="D112" s="128">
        <v>127840.6</v>
      </c>
      <c r="E112" s="95">
        <f>VLOOKUP(A112,'Balancete 2014'!A:D,4,0)</f>
        <v>203163.67</v>
      </c>
      <c r="H112" s="95">
        <v>178085.88</v>
      </c>
      <c r="I112" s="99">
        <f t="shared" si="1"/>
        <v>-75323.070000000007</v>
      </c>
    </row>
    <row r="113" spans="1:9">
      <c r="A113" s="156" t="s">
        <v>60</v>
      </c>
      <c r="B113" s="119">
        <v>-3</v>
      </c>
      <c r="C113" s="128" t="s">
        <v>58</v>
      </c>
      <c r="D113" s="128">
        <v>127840.6</v>
      </c>
      <c r="E113" s="95">
        <f>VLOOKUP(A113,'Balancete 2014'!A:D,4,0)</f>
        <v>203163.67</v>
      </c>
      <c r="H113" s="95">
        <v>178085.88</v>
      </c>
      <c r="I113" s="99">
        <f t="shared" si="1"/>
        <v>-75323.070000000007</v>
      </c>
    </row>
    <row r="114" spans="1:9">
      <c r="A114" s="156" t="s">
        <v>61</v>
      </c>
      <c r="B114" s="119">
        <v>-6</v>
      </c>
      <c r="C114" s="128" t="s">
        <v>62</v>
      </c>
      <c r="D114" s="128">
        <v>1599392.25</v>
      </c>
      <c r="E114" s="95">
        <f>VLOOKUP(A114,'Balancete 2014'!A:D,4,0)</f>
        <v>2353974.4900000002</v>
      </c>
      <c r="H114" s="95">
        <v>1764837.59</v>
      </c>
      <c r="I114" s="99">
        <f t="shared" si="1"/>
        <v>-754582.24000000022</v>
      </c>
    </row>
    <row r="115" spans="1:9">
      <c r="A115" s="156" t="s">
        <v>63</v>
      </c>
      <c r="B115" s="119">
        <v>-3</v>
      </c>
      <c r="C115" s="128" t="s">
        <v>796</v>
      </c>
      <c r="D115" s="128">
        <v>1599392.25</v>
      </c>
      <c r="E115" s="95">
        <f>VLOOKUP(A115,'Balancete 2014'!A:D,4,0)</f>
        <v>2353974.4900000002</v>
      </c>
      <c r="H115" s="95">
        <v>1764837.59</v>
      </c>
      <c r="I115" s="99">
        <f t="shared" si="1"/>
        <v>-754582.24000000022</v>
      </c>
    </row>
    <row r="116" spans="1:9">
      <c r="A116" s="156" t="s">
        <v>64</v>
      </c>
      <c r="B116" s="119">
        <v>-1</v>
      </c>
      <c r="C116" s="128" t="s">
        <v>797</v>
      </c>
      <c r="D116" s="128">
        <v>1013275.06</v>
      </c>
      <c r="E116" s="95">
        <f>VLOOKUP(A116,'Balancete 2014'!A:D,4,0)</f>
        <v>1688457.37</v>
      </c>
      <c r="H116" s="95">
        <v>1247109.55</v>
      </c>
      <c r="I116" s="99">
        <f t="shared" si="1"/>
        <v>-675182.31</v>
      </c>
    </row>
    <row r="117" spans="1:9">
      <c r="A117" s="156" t="s">
        <v>65</v>
      </c>
      <c r="B117" s="119">
        <v>0</v>
      </c>
      <c r="C117" s="128" t="s">
        <v>798</v>
      </c>
      <c r="D117" s="128">
        <v>96532.88</v>
      </c>
      <c r="E117" s="95">
        <f>VLOOKUP(A117,'Balancete 2014'!A:D,4,0)</f>
        <v>114779.71</v>
      </c>
      <c r="H117" s="95">
        <v>85225.19</v>
      </c>
      <c r="I117" s="99">
        <f t="shared" si="1"/>
        <v>-18246.830000000002</v>
      </c>
    </row>
    <row r="118" spans="1:9">
      <c r="A118" s="156" t="s">
        <v>66</v>
      </c>
      <c r="B118" s="119">
        <v>-8</v>
      </c>
      <c r="C118" s="128" t="s">
        <v>799</v>
      </c>
      <c r="D118" s="128">
        <v>290810.71999999997</v>
      </c>
      <c r="E118" s="95">
        <f>VLOOKUP(A118,'Balancete 2014'!A:D,4,0)</f>
        <v>313339.5</v>
      </c>
      <c r="H118" s="95">
        <v>248070.85</v>
      </c>
      <c r="I118" s="99">
        <f t="shared" si="1"/>
        <v>-22528.780000000028</v>
      </c>
    </row>
    <row r="119" spans="1:9">
      <c r="A119" s="156" t="s">
        <v>67</v>
      </c>
      <c r="B119" s="119">
        <v>-4</v>
      </c>
      <c r="C119" s="128" t="s">
        <v>890</v>
      </c>
      <c r="D119" s="128">
        <v>10562.97</v>
      </c>
      <c r="E119" s="95">
        <f>VLOOKUP(A119,'Balancete 2014'!A:D,4,0)</f>
        <v>143226.23000000001</v>
      </c>
      <c r="H119" s="95">
        <v>49636.160000000003</v>
      </c>
      <c r="I119" s="99">
        <f t="shared" si="1"/>
        <v>-132663.26</v>
      </c>
    </row>
    <row r="120" spans="1:9">
      <c r="A120" s="156" t="s">
        <v>68</v>
      </c>
      <c r="B120" s="119">
        <v>0</v>
      </c>
      <c r="C120" s="128" t="s">
        <v>800</v>
      </c>
      <c r="D120" s="128">
        <v>40246.76</v>
      </c>
      <c r="E120" s="95">
        <f>VLOOKUP(A120,'Balancete 2014'!A:D,4,0)</f>
        <v>34639.360000000001</v>
      </c>
      <c r="H120" s="95">
        <v>30241.439999999999</v>
      </c>
      <c r="I120" s="99">
        <f t="shared" si="1"/>
        <v>5607.4000000000015</v>
      </c>
    </row>
    <row r="121" spans="1:9">
      <c r="A121" s="156" t="s">
        <v>436</v>
      </c>
      <c r="B121" s="119">
        <v>0</v>
      </c>
      <c r="C121" s="128" t="s">
        <v>801</v>
      </c>
      <c r="D121" s="128">
        <v>76274.5</v>
      </c>
      <c r="E121" s="95" t="e">
        <f>VLOOKUP(A121,'Balancete 2014'!A:D,4,0)</f>
        <v>#N/A</v>
      </c>
      <c r="H121" s="95" t="e">
        <v>#N/A</v>
      </c>
      <c r="I121" s="99" t="e">
        <f t="shared" si="1"/>
        <v>#N/A</v>
      </c>
    </row>
    <row r="122" spans="1:9">
      <c r="A122" s="156" t="s">
        <v>438</v>
      </c>
      <c r="B122" s="119">
        <v>-9</v>
      </c>
      <c r="C122" s="128" t="s">
        <v>802</v>
      </c>
      <c r="D122" s="128">
        <v>6101.96</v>
      </c>
      <c r="E122" s="95" t="e">
        <f>VLOOKUP(A122,'Balancete 2014'!A:D,4,0)</f>
        <v>#N/A</v>
      </c>
      <c r="H122" s="95" t="e">
        <v>#N/A</v>
      </c>
      <c r="I122" s="99" t="e">
        <f t="shared" si="1"/>
        <v>#N/A</v>
      </c>
    </row>
    <row r="123" spans="1:9">
      <c r="A123" s="156" t="s">
        <v>440</v>
      </c>
      <c r="B123" s="119">
        <v>-7</v>
      </c>
      <c r="C123" s="128" t="s">
        <v>803</v>
      </c>
      <c r="D123" s="128">
        <v>15254.9</v>
      </c>
      <c r="E123" s="95" t="e">
        <f>VLOOKUP(A123,'Balancete 2014'!A:D,4,0)</f>
        <v>#N/A</v>
      </c>
      <c r="H123" s="95" t="e">
        <v>#N/A</v>
      </c>
      <c r="I123" s="99" t="e">
        <f t="shared" si="1"/>
        <v>#N/A</v>
      </c>
    </row>
    <row r="124" spans="1:9">
      <c r="A124" s="156" t="s">
        <v>442</v>
      </c>
      <c r="B124" s="119">
        <v>-5</v>
      </c>
      <c r="C124" s="128" t="s">
        <v>804</v>
      </c>
      <c r="D124" s="128">
        <v>9152.94</v>
      </c>
      <c r="E124" s="95" t="e">
        <f>VLOOKUP(A124,'Balancete 2014'!A:D,4,0)</f>
        <v>#N/A</v>
      </c>
      <c r="H124" s="95" t="e">
        <v>#N/A</v>
      </c>
      <c r="I124" s="99" t="e">
        <f t="shared" si="1"/>
        <v>#N/A</v>
      </c>
    </row>
    <row r="125" spans="1:9">
      <c r="A125" s="156" t="s">
        <v>69</v>
      </c>
      <c r="B125" s="119">
        <v>-3</v>
      </c>
      <c r="C125" s="128" t="s">
        <v>805</v>
      </c>
      <c r="D125" s="128">
        <v>34755.269999999997</v>
      </c>
      <c r="E125" s="95">
        <f>VLOOKUP(A125,'Balancete 2014'!A:D,4,0)</f>
        <v>30791.21</v>
      </c>
      <c r="H125" s="95">
        <v>74532.259999999995</v>
      </c>
      <c r="I125" s="99">
        <f t="shared" si="1"/>
        <v>3964.0599999999977</v>
      </c>
    </row>
    <row r="126" spans="1:9">
      <c r="A126" s="156" t="s">
        <v>71</v>
      </c>
      <c r="B126" s="119">
        <v>0</v>
      </c>
      <c r="C126" s="128" t="s">
        <v>806</v>
      </c>
      <c r="D126" s="128">
        <v>6424.29</v>
      </c>
      <c r="E126" s="95" t="e">
        <f>VLOOKUP(A126,'Balancete 2014'!A:D,4,0)</f>
        <v>#N/A</v>
      </c>
      <c r="H126" s="95">
        <v>7862.11</v>
      </c>
      <c r="I126" s="99" t="e">
        <f t="shared" si="1"/>
        <v>#N/A</v>
      </c>
    </row>
    <row r="127" spans="1:9">
      <c r="A127" s="156" t="s">
        <v>72</v>
      </c>
      <c r="B127" s="119">
        <v>-8</v>
      </c>
      <c r="C127" s="128" t="s">
        <v>73</v>
      </c>
      <c r="D127" s="128">
        <v>54034.62</v>
      </c>
      <c r="E127" s="95">
        <f>VLOOKUP(A127,'Balancete 2014'!A:D,4,0)</f>
        <v>71545.98</v>
      </c>
      <c r="H127" s="95">
        <v>56070.12</v>
      </c>
      <c r="I127" s="99">
        <f t="shared" si="1"/>
        <v>-17511.359999999993</v>
      </c>
    </row>
    <row r="128" spans="1:9">
      <c r="A128" s="156" t="s">
        <v>74</v>
      </c>
      <c r="B128" s="119">
        <v>0</v>
      </c>
      <c r="C128" s="128" t="s">
        <v>807</v>
      </c>
      <c r="D128" s="128">
        <v>54034.62</v>
      </c>
      <c r="E128" s="95">
        <f>VLOOKUP(A128,'Balancete 2014'!A:D,4,0)</f>
        <v>71545.98</v>
      </c>
      <c r="H128" s="95">
        <v>56070.12</v>
      </c>
      <c r="I128" s="99">
        <f t="shared" si="1"/>
        <v>-17511.359999999993</v>
      </c>
    </row>
    <row r="129" spans="1:9">
      <c r="A129" s="156" t="s">
        <v>76</v>
      </c>
      <c r="B129" s="119">
        <v>-8</v>
      </c>
      <c r="C129" s="128" t="s">
        <v>808</v>
      </c>
      <c r="D129" s="128">
        <v>54034.62</v>
      </c>
      <c r="E129" s="95">
        <f>VLOOKUP(A129,'Balancete 2014'!A:D,4,0)</f>
        <v>71545.98</v>
      </c>
      <c r="H129" s="95">
        <v>56070.12</v>
      </c>
      <c r="I129" s="99">
        <f t="shared" si="1"/>
        <v>-17511.359999999993</v>
      </c>
    </row>
    <row r="130" spans="1:9">
      <c r="A130" s="156" t="s">
        <v>77</v>
      </c>
      <c r="B130" s="119">
        <v>-5</v>
      </c>
      <c r="C130" s="128" t="s">
        <v>78</v>
      </c>
      <c r="D130" s="128">
        <v>412061.85</v>
      </c>
      <c r="E130" s="95">
        <f>VLOOKUP(A130,'Balancete 2014'!A:D,4,0)</f>
        <v>239017.62</v>
      </c>
      <c r="H130" s="95">
        <v>204821.31</v>
      </c>
      <c r="I130" s="99">
        <f t="shared" si="1"/>
        <v>173044.22999999998</v>
      </c>
    </row>
    <row r="131" spans="1:9">
      <c r="A131" s="156" t="s">
        <v>79</v>
      </c>
      <c r="B131" s="119">
        <v>-3</v>
      </c>
      <c r="C131" s="128" t="s">
        <v>78</v>
      </c>
      <c r="D131" s="128">
        <v>412061.85</v>
      </c>
      <c r="E131" s="95">
        <f>VLOOKUP(A131,'Balancete 2014'!A:D,4,0)</f>
        <v>239017.62</v>
      </c>
      <c r="H131" s="95">
        <v>204821.31</v>
      </c>
      <c r="I131" s="99">
        <f t="shared" si="1"/>
        <v>173044.22999999998</v>
      </c>
    </row>
    <row r="132" spans="1:9">
      <c r="A132" s="156" t="s">
        <v>80</v>
      </c>
      <c r="B132" s="119">
        <v>-1</v>
      </c>
      <c r="C132" s="128" t="s">
        <v>891</v>
      </c>
      <c r="D132" s="128">
        <v>10919.66</v>
      </c>
      <c r="E132" s="95">
        <f>VLOOKUP(A132,'Balancete 2014'!A:D,4,0)</f>
        <v>24681.7</v>
      </c>
      <c r="H132" s="95">
        <v>14132.23</v>
      </c>
      <c r="I132" s="99">
        <f t="shared" si="1"/>
        <v>-13762.04</v>
      </c>
    </row>
    <row r="133" spans="1:9">
      <c r="A133" s="156" t="s">
        <v>81</v>
      </c>
      <c r="B133" s="119">
        <v>-8</v>
      </c>
      <c r="C133" s="128" t="s">
        <v>809</v>
      </c>
      <c r="D133" s="128">
        <v>118252.4</v>
      </c>
      <c r="E133" s="95">
        <f>VLOOKUP(A133,'Balancete 2014'!A:D,4,0)</f>
        <v>214442.23999999999</v>
      </c>
      <c r="H133" s="95">
        <v>190689.08</v>
      </c>
      <c r="I133" s="99">
        <f t="shared" si="1"/>
        <v>-96189.84</v>
      </c>
    </row>
    <row r="134" spans="1:9">
      <c r="A134" s="156" t="s">
        <v>892</v>
      </c>
      <c r="B134" s="119">
        <v>-9</v>
      </c>
      <c r="C134" s="128" t="s">
        <v>893</v>
      </c>
      <c r="D134" s="128">
        <v>282889.78999999998</v>
      </c>
      <c r="E134" s="95" t="e">
        <f>VLOOKUP(A134,'Balancete 2014'!A:D,4,0)</f>
        <v>#N/A</v>
      </c>
      <c r="H134" s="95" t="e">
        <v>#N/A</v>
      </c>
      <c r="I134" s="99" t="e">
        <f t="shared" si="1"/>
        <v>#N/A</v>
      </c>
    </row>
    <row r="135" spans="1:9">
      <c r="A135" s="156" t="s">
        <v>82</v>
      </c>
      <c r="B135" s="119">
        <v>-7</v>
      </c>
      <c r="C135" s="128" t="s">
        <v>83</v>
      </c>
      <c r="D135" s="128">
        <v>967584.2</v>
      </c>
      <c r="E135" s="95">
        <f>VLOOKUP(A135,'Balancete 2014'!A:D,4,0)</f>
        <v>1658422.32</v>
      </c>
      <c r="H135" s="95">
        <v>1155929.23</v>
      </c>
      <c r="I135" s="99">
        <f t="shared" si="1"/>
        <v>-690838.12000000011</v>
      </c>
    </row>
    <row r="136" spans="1:9">
      <c r="A136" s="156" t="s">
        <v>84</v>
      </c>
      <c r="B136" s="119">
        <v>-5</v>
      </c>
      <c r="C136" s="128" t="s">
        <v>810</v>
      </c>
      <c r="D136" s="128">
        <v>151078.39000000001</v>
      </c>
      <c r="E136" s="95">
        <f>VLOOKUP(A136,'Balancete 2014'!A:D,4,0)</f>
        <v>302860.93</v>
      </c>
      <c r="H136" s="95">
        <v>226281.58</v>
      </c>
      <c r="I136" s="99">
        <f t="shared" si="1"/>
        <v>-151782.53999999998</v>
      </c>
    </row>
    <row r="137" spans="1:9">
      <c r="A137" s="156" t="s">
        <v>85</v>
      </c>
      <c r="B137" s="119">
        <v>-3</v>
      </c>
      <c r="C137" s="128" t="s">
        <v>811</v>
      </c>
      <c r="D137" s="128">
        <v>140270.57</v>
      </c>
      <c r="E137" s="95">
        <f>VLOOKUP(A137,'Balancete 2014'!A:D,4,0)</f>
        <v>286736.36</v>
      </c>
      <c r="H137" s="95">
        <v>211005.53</v>
      </c>
      <c r="I137" s="99">
        <f t="shared" si="1"/>
        <v>-146465.78999999998</v>
      </c>
    </row>
    <row r="138" spans="1:9">
      <c r="A138" s="156" t="s">
        <v>86</v>
      </c>
      <c r="B138" s="119">
        <v>-1</v>
      </c>
      <c r="C138" s="128" t="s">
        <v>812</v>
      </c>
      <c r="D138" s="128">
        <v>10807.82</v>
      </c>
      <c r="E138" s="95">
        <f>VLOOKUP(A138,'Balancete 2014'!A:D,4,0)</f>
        <v>16124.57</v>
      </c>
      <c r="H138" s="95">
        <v>15276.05</v>
      </c>
      <c r="I138" s="99">
        <f t="shared" si="1"/>
        <v>-5316.75</v>
      </c>
    </row>
    <row r="139" spans="1:9">
      <c r="A139" s="156" t="s">
        <v>87</v>
      </c>
      <c r="B139" s="119">
        <v>-7</v>
      </c>
      <c r="C139" s="128" t="s">
        <v>813</v>
      </c>
      <c r="D139" s="128">
        <v>503314.54</v>
      </c>
      <c r="E139" s="95">
        <f>VLOOKUP(A139,'Balancete 2014'!A:D,4,0)</f>
        <v>931482.37</v>
      </c>
      <c r="H139" s="95">
        <v>674325.37</v>
      </c>
      <c r="I139" s="99">
        <f t="shared" si="1"/>
        <v>-428167.83</v>
      </c>
    </row>
    <row r="140" spans="1:9">
      <c r="A140" s="156" t="s">
        <v>88</v>
      </c>
      <c r="B140" s="119">
        <v>-5</v>
      </c>
      <c r="C140" s="128" t="s">
        <v>814</v>
      </c>
      <c r="D140" s="128">
        <v>503314.54</v>
      </c>
      <c r="E140" s="95">
        <f>VLOOKUP(A140,'Balancete 2014'!A:D,4,0)</f>
        <v>931482.37</v>
      </c>
      <c r="H140" s="95">
        <v>674325.37</v>
      </c>
      <c r="I140" s="99">
        <f t="shared" si="1"/>
        <v>-428167.83</v>
      </c>
    </row>
    <row r="141" spans="1:9">
      <c r="A141" s="156" t="s">
        <v>89</v>
      </c>
      <c r="B141" s="119">
        <v>-2</v>
      </c>
      <c r="C141" s="128" t="s">
        <v>815</v>
      </c>
      <c r="D141" s="128">
        <v>235626.3</v>
      </c>
      <c r="E141" s="95">
        <f>VLOOKUP(A141,'Balancete 2014'!A:D,4,0)</f>
        <v>329456.34999999998</v>
      </c>
      <c r="H141" s="95">
        <v>185737.43</v>
      </c>
      <c r="I141" s="99">
        <f t="shared" si="1"/>
        <v>-93830.049999999988</v>
      </c>
    </row>
    <row r="142" spans="1:9">
      <c r="A142" s="156" t="s">
        <v>632</v>
      </c>
      <c r="B142" s="119">
        <v>0</v>
      </c>
      <c r="C142" s="128" t="s">
        <v>816</v>
      </c>
      <c r="D142" s="128">
        <v>200921.05</v>
      </c>
      <c r="E142" s="95">
        <f>VLOOKUP(A142,'Balancete 2014'!A:D,4,0)</f>
        <v>311269.01</v>
      </c>
      <c r="H142" s="95">
        <v>170688.63</v>
      </c>
      <c r="I142" s="99">
        <f t="shared" si="1"/>
        <v>-110347.96000000002</v>
      </c>
    </row>
    <row r="143" spans="1:9">
      <c r="A143" s="156" t="s">
        <v>90</v>
      </c>
      <c r="B143" s="119">
        <v>-9</v>
      </c>
      <c r="C143" s="128" t="s">
        <v>817</v>
      </c>
      <c r="D143" s="128">
        <v>34705.25</v>
      </c>
      <c r="E143" s="95">
        <f>VLOOKUP(A143,'Balancete 2014'!A:D,4,0)</f>
        <v>18187.34</v>
      </c>
      <c r="H143" s="95">
        <v>15048.8</v>
      </c>
      <c r="I143" s="99">
        <f t="shared" si="1"/>
        <v>16517.91</v>
      </c>
    </row>
    <row r="144" spans="1:9">
      <c r="A144" s="156" t="s">
        <v>91</v>
      </c>
      <c r="B144" s="119">
        <v>0</v>
      </c>
      <c r="C144" s="128" t="s">
        <v>818</v>
      </c>
      <c r="D144" s="128">
        <v>77564.97</v>
      </c>
      <c r="E144" s="95">
        <f>VLOOKUP(A144,'Balancete 2014'!A:D,4,0)</f>
        <v>94622.67</v>
      </c>
      <c r="H144" s="95">
        <v>69584.850000000006</v>
      </c>
      <c r="I144" s="99">
        <f t="shared" si="1"/>
        <v>-17057.699999999997</v>
      </c>
    </row>
    <row r="145" spans="1:9">
      <c r="A145" s="156" t="s">
        <v>92</v>
      </c>
      <c r="B145" s="119">
        <v>-9</v>
      </c>
      <c r="C145" s="128" t="s">
        <v>819</v>
      </c>
      <c r="D145" s="128">
        <v>77564.97</v>
      </c>
      <c r="E145" s="95">
        <f>VLOOKUP(A145,'Balancete 2014'!A:D,4,0)</f>
        <v>94622.67</v>
      </c>
      <c r="H145" s="95">
        <v>69584.850000000006</v>
      </c>
      <c r="I145" s="99">
        <f t="shared" si="1"/>
        <v>-17057.699999999997</v>
      </c>
    </row>
    <row r="146" spans="1:9">
      <c r="A146" s="156" t="s">
        <v>93</v>
      </c>
      <c r="B146" s="119">
        <v>0</v>
      </c>
      <c r="C146" s="128" t="s">
        <v>94</v>
      </c>
      <c r="D146" s="128">
        <v>2172053.0699999998</v>
      </c>
      <c r="E146" s="95">
        <f>VLOOKUP(A146,'Balancete 2014'!A:D,4,0)</f>
        <v>3442611.36</v>
      </c>
      <c r="H146" s="95">
        <v>2820690.97</v>
      </c>
      <c r="I146" s="99">
        <f t="shared" si="1"/>
        <v>-1270558.29</v>
      </c>
    </row>
    <row r="147" spans="1:9">
      <c r="A147" s="156" t="s">
        <v>95</v>
      </c>
      <c r="B147" s="119">
        <v>-2</v>
      </c>
      <c r="C147" s="128" t="s">
        <v>94</v>
      </c>
      <c r="D147" s="128">
        <v>2172053.0699999998</v>
      </c>
      <c r="E147" s="95">
        <f>VLOOKUP(A147,'Balancete 2014'!A:D,4,0)</f>
        <v>3442611.36</v>
      </c>
      <c r="H147" s="95">
        <v>2820690.97</v>
      </c>
      <c r="I147" s="99">
        <f t="shared" ref="I147:I196" si="2">+D147-E147</f>
        <v>-1270558.29</v>
      </c>
    </row>
    <row r="148" spans="1:9">
      <c r="A148" s="156" t="s">
        <v>96</v>
      </c>
      <c r="B148" s="119">
        <v>0</v>
      </c>
      <c r="C148" s="128" t="s">
        <v>820</v>
      </c>
      <c r="D148" s="128">
        <v>523497.4</v>
      </c>
      <c r="E148" s="95">
        <f>VLOOKUP(A148,'Balancete 2014'!A:D,4,0)</f>
        <v>865877.22</v>
      </c>
      <c r="H148" s="95">
        <v>702775.2</v>
      </c>
      <c r="I148" s="99">
        <f t="shared" si="2"/>
        <v>-342379.81999999995</v>
      </c>
    </row>
    <row r="149" spans="1:9">
      <c r="A149" s="156" t="s">
        <v>97</v>
      </c>
      <c r="B149" s="119">
        <v>-9</v>
      </c>
      <c r="C149" s="128" t="s">
        <v>821</v>
      </c>
      <c r="D149" s="128">
        <v>728397.45</v>
      </c>
      <c r="E149" s="95">
        <f>VLOOKUP(A149,'Balancete 2014'!A:D,4,0)</f>
        <v>1103577.68</v>
      </c>
      <c r="H149" s="95">
        <v>879066.62</v>
      </c>
      <c r="I149" s="99">
        <f t="shared" si="2"/>
        <v>-375180.23</v>
      </c>
    </row>
    <row r="150" spans="1:9">
      <c r="A150" s="156" t="s">
        <v>98</v>
      </c>
      <c r="B150" s="119">
        <v>-7</v>
      </c>
      <c r="C150" s="128" t="s">
        <v>894</v>
      </c>
      <c r="D150" s="128">
        <v>15614.23</v>
      </c>
      <c r="E150" s="95">
        <f>VLOOKUP(A150,'Balancete 2014'!A:D,4,0)</f>
        <v>79125.73</v>
      </c>
      <c r="H150" s="95">
        <v>31305.88</v>
      </c>
      <c r="I150" s="99">
        <f t="shared" si="2"/>
        <v>-63511.5</v>
      </c>
    </row>
    <row r="151" spans="1:9">
      <c r="A151" s="156" t="s">
        <v>99</v>
      </c>
      <c r="B151" s="119">
        <v>-5</v>
      </c>
      <c r="C151" s="128" t="s">
        <v>895</v>
      </c>
      <c r="D151" s="128">
        <v>35538.35</v>
      </c>
      <c r="E151" s="95">
        <f>VLOOKUP(A151,'Balancete 2014'!A:D,4,0)</f>
        <v>65240.13</v>
      </c>
      <c r="H151" s="95">
        <v>68286.39</v>
      </c>
      <c r="I151" s="99">
        <f t="shared" si="2"/>
        <v>-29701.78</v>
      </c>
    </row>
    <row r="152" spans="1:9">
      <c r="A152" s="156" t="s">
        <v>100</v>
      </c>
      <c r="B152" s="119">
        <v>-1</v>
      </c>
      <c r="C152" s="128" t="s">
        <v>822</v>
      </c>
      <c r="D152" s="128">
        <v>415790.43</v>
      </c>
      <c r="E152" s="95">
        <f>VLOOKUP(A152,'Balancete 2014'!A:D,4,0)</f>
        <v>611912.44999999995</v>
      </c>
      <c r="H152" s="95">
        <v>522172.44</v>
      </c>
      <c r="I152" s="99">
        <f t="shared" si="2"/>
        <v>-196122.01999999996</v>
      </c>
    </row>
    <row r="153" spans="1:9">
      <c r="A153" s="156" t="s">
        <v>101</v>
      </c>
      <c r="B153" s="119">
        <v>-8</v>
      </c>
      <c r="C153" s="128" t="s">
        <v>823</v>
      </c>
      <c r="D153" s="128">
        <v>22696.45</v>
      </c>
      <c r="E153" s="95">
        <f>VLOOKUP(A153,'Balancete 2014'!A:D,4,0)</f>
        <v>37505.410000000003</v>
      </c>
      <c r="H153" s="95">
        <v>32079.599999999999</v>
      </c>
      <c r="I153" s="99">
        <f t="shared" si="2"/>
        <v>-14808.960000000003</v>
      </c>
    </row>
    <row r="154" spans="1:9">
      <c r="A154" s="156" t="s">
        <v>102</v>
      </c>
      <c r="B154" s="119">
        <v>-4</v>
      </c>
      <c r="C154" s="128" t="s">
        <v>824</v>
      </c>
      <c r="D154" s="128">
        <v>135098.03</v>
      </c>
      <c r="E154" s="95">
        <f>VLOOKUP(A154,'Balancete 2014'!A:D,4,0)</f>
        <v>223246.51</v>
      </c>
      <c r="H154" s="95">
        <v>190950.32</v>
      </c>
      <c r="I154" s="99">
        <f t="shared" si="2"/>
        <v>-88148.48000000001</v>
      </c>
    </row>
    <row r="155" spans="1:9">
      <c r="A155" s="156" t="s">
        <v>103</v>
      </c>
      <c r="B155" s="119">
        <v>-2</v>
      </c>
      <c r="C155" s="128" t="s">
        <v>825</v>
      </c>
      <c r="D155" s="128">
        <v>245338.02</v>
      </c>
      <c r="E155" s="95">
        <f>VLOOKUP(A155,'Balancete 2014'!A:D,4,0)</f>
        <v>412820.2</v>
      </c>
      <c r="H155" s="95">
        <v>346665.82</v>
      </c>
      <c r="I155" s="99">
        <f t="shared" si="2"/>
        <v>-167482.18000000002</v>
      </c>
    </row>
    <row r="156" spans="1:9">
      <c r="A156" s="156" t="s">
        <v>104</v>
      </c>
      <c r="B156" s="119">
        <v>0</v>
      </c>
      <c r="C156" s="128" t="s">
        <v>896</v>
      </c>
      <c r="D156" s="128">
        <v>24414.07</v>
      </c>
      <c r="E156" s="95">
        <f>VLOOKUP(A156,'Balancete 2014'!A:D,4,0)</f>
        <v>43155.78</v>
      </c>
      <c r="H156" s="95">
        <v>47342.11</v>
      </c>
      <c r="I156" s="99">
        <f t="shared" si="2"/>
        <v>-18741.71</v>
      </c>
    </row>
    <row r="157" spans="1:9">
      <c r="A157" s="156" t="s">
        <v>105</v>
      </c>
      <c r="B157" s="119">
        <v>-9</v>
      </c>
      <c r="C157" s="128" t="s">
        <v>897</v>
      </c>
      <c r="D157" s="128">
        <v>16.64</v>
      </c>
      <c r="E157" s="95">
        <f>VLOOKUP(A157,'Balancete 2014'!A:D,4,0)</f>
        <v>113.72</v>
      </c>
      <c r="H157" s="95">
        <v>46.59</v>
      </c>
      <c r="I157" s="99">
        <f t="shared" si="2"/>
        <v>-97.08</v>
      </c>
    </row>
    <row r="158" spans="1:9">
      <c r="A158" s="156" t="s">
        <v>473</v>
      </c>
      <c r="B158" s="119">
        <v>-1</v>
      </c>
      <c r="C158" s="128" t="s">
        <v>898</v>
      </c>
      <c r="D158" s="128">
        <v>25652</v>
      </c>
      <c r="E158" s="95">
        <f>VLOOKUP(A158,'Balancete 2014'!A:D,4,0)</f>
        <v>36.53</v>
      </c>
      <c r="H158" s="95" t="e">
        <v>#N/A</v>
      </c>
      <c r="I158" s="99">
        <f t="shared" si="2"/>
        <v>25615.47</v>
      </c>
    </row>
    <row r="159" spans="1:9">
      <c r="A159" s="156" t="s">
        <v>748</v>
      </c>
      <c r="B159" s="119">
        <v>-6</v>
      </c>
      <c r="C159" s="128" t="s">
        <v>826</v>
      </c>
      <c r="D159" s="128">
        <v>23405.16</v>
      </c>
      <c r="E159" s="95" t="e">
        <f>VLOOKUP(A159,'Balancete 2014'!A:D,4,0)</f>
        <v>#N/A</v>
      </c>
      <c r="H159" s="95" t="e">
        <v>#N/A</v>
      </c>
      <c r="I159" s="99" t="e">
        <f t="shared" si="2"/>
        <v>#N/A</v>
      </c>
    </row>
    <row r="160" spans="1:9">
      <c r="A160" s="156" t="s">
        <v>749</v>
      </c>
      <c r="B160" s="119">
        <v>-1</v>
      </c>
      <c r="C160" s="128" t="s">
        <v>826</v>
      </c>
      <c r="D160" s="128">
        <v>23405.16</v>
      </c>
      <c r="E160" s="95" t="e">
        <f>VLOOKUP(A160,'Balancete 2014'!A:D,4,0)</f>
        <v>#N/A</v>
      </c>
      <c r="H160" s="95" t="e">
        <v>#N/A</v>
      </c>
      <c r="I160" s="99" t="e">
        <f t="shared" si="2"/>
        <v>#N/A</v>
      </c>
    </row>
    <row r="161" spans="1:9">
      <c r="A161" s="156" t="s">
        <v>750</v>
      </c>
      <c r="B161" s="119">
        <v>0</v>
      </c>
      <c r="C161" s="128" t="s">
        <v>783</v>
      </c>
      <c r="D161" s="128">
        <v>23405.16</v>
      </c>
      <c r="E161" s="95" t="e">
        <f>VLOOKUP(A161,'Balancete 2014'!A:D,4,0)</f>
        <v>#N/A</v>
      </c>
      <c r="H161" s="95" t="e">
        <v>#N/A</v>
      </c>
      <c r="I161" s="99" t="e">
        <f t="shared" si="2"/>
        <v>#N/A</v>
      </c>
    </row>
    <row r="162" spans="1:9">
      <c r="A162" s="156" t="s">
        <v>106</v>
      </c>
      <c r="B162" s="119">
        <v>-8</v>
      </c>
      <c r="C162" s="128" t="s">
        <v>107</v>
      </c>
      <c r="D162" s="128">
        <v>17349.18</v>
      </c>
      <c r="E162" s="95">
        <f>VLOOKUP(A162,'Balancete 2014'!A:D,4,0)</f>
        <v>20495.25</v>
      </c>
      <c r="H162" s="95">
        <v>20972.880000000001</v>
      </c>
      <c r="I162" s="99">
        <f t="shared" si="2"/>
        <v>-3146.0699999999997</v>
      </c>
    </row>
    <row r="163" spans="1:9">
      <c r="A163" s="156" t="s">
        <v>108</v>
      </c>
      <c r="B163" s="119">
        <v>0</v>
      </c>
      <c r="C163" s="128" t="s">
        <v>827</v>
      </c>
      <c r="D163" s="128">
        <v>17349.18</v>
      </c>
      <c r="E163" s="95">
        <f>VLOOKUP(A163,'Balancete 2014'!A:D,4,0)</f>
        <v>20495.25</v>
      </c>
      <c r="H163" s="95">
        <v>20972.880000000001</v>
      </c>
      <c r="I163" s="99">
        <f t="shared" si="2"/>
        <v>-3146.0699999999997</v>
      </c>
    </row>
    <row r="164" spans="1:9">
      <c r="A164" s="156" t="s">
        <v>109</v>
      </c>
      <c r="B164" s="119">
        <v>-8</v>
      </c>
      <c r="C164" s="128" t="s">
        <v>828</v>
      </c>
      <c r="D164" s="128">
        <v>17349.18</v>
      </c>
      <c r="E164" s="95">
        <f>VLOOKUP(A164,'Balancete 2014'!A:D,4,0)</f>
        <v>20495.25</v>
      </c>
      <c r="H164" s="95">
        <v>20972.880000000001</v>
      </c>
      <c r="I164" s="99">
        <f t="shared" si="2"/>
        <v>-3146.0699999999997</v>
      </c>
    </row>
    <row r="165" spans="1:9">
      <c r="A165" s="156" t="s">
        <v>110</v>
      </c>
      <c r="B165" s="119">
        <v>-1</v>
      </c>
      <c r="C165" s="128" t="s">
        <v>111</v>
      </c>
      <c r="D165" s="128">
        <v>860322.27</v>
      </c>
      <c r="E165" s="95">
        <f>VLOOKUP(A165,'Balancete 2014'!A:D,4,0)</f>
        <v>1584800</v>
      </c>
      <c r="H165" s="95">
        <v>1213000</v>
      </c>
      <c r="I165" s="99">
        <f t="shared" si="2"/>
        <v>-724477.73</v>
      </c>
    </row>
    <row r="166" spans="1:9">
      <c r="A166" s="156" t="s">
        <v>112</v>
      </c>
      <c r="B166" s="119">
        <v>-2</v>
      </c>
      <c r="C166" s="128" t="s">
        <v>899</v>
      </c>
      <c r="D166" s="128">
        <v>860322.27</v>
      </c>
      <c r="E166" s="95">
        <f>VLOOKUP(A166,'Balancete 2014'!A:D,4,0)</f>
        <v>1584800</v>
      </c>
      <c r="H166" s="95">
        <v>1213000</v>
      </c>
      <c r="I166" s="99">
        <f t="shared" si="2"/>
        <v>-724477.73</v>
      </c>
    </row>
    <row r="167" spans="1:9">
      <c r="A167" s="156" t="s">
        <v>113</v>
      </c>
      <c r="B167" s="119">
        <v>0</v>
      </c>
      <c r="C167" s="128" t="s">
        <v>900</v>
      </c>
      <c r="D167" s="128">
        <v>515167</v>
      </c>
      <c r="E167" s="95">
        <f>VLOOKUP(A167,'Balancete 2014'!A:D,4,0)</f>
        <v>1584800</v>
      </c>
      <c r="H167" s="95">
        <v>1213000</v>
      </c>
      <c r="I167" s="99">
        <f t="shared" si="2"/>
        <v>-1069633</v>
      </c>
    </row>
    <row r="168" spans="1:9">
      <c r="A168" s="156" t="s">
        <v>751</v>
      </c>
      <c r="B168" s="119">
        <v>-9</v>
      </c>
      <c r="C168" s="128" t="s">
        <v>901</v>
      </c>
      <c r="D168" s="128">
        <v>345155.27</v>
      </c>
      <c r="E168" s="95" t="e">
        <f>VLOOKUP(A168,'Balancete 2014'!A:D,4,0)</f>
        <v>#N/A</v>
      </c>
      <c r="H168" s="95" t="e">
        <v>#N/A</v>
      </c>
      <c r="I168" s="99" t="e">
        <f t="shared" si="2"/>
        <v>#N/A</v>
      </c>
    </row>
    <row r="169" spans="1:9">
      <c r="A169" s="156" t="s">
        <v>114</v>
      </c>
      <c r="B169" s="119">
        <v>-9</v>
      </c>
      <c r="C169" s="128" t="s">
        <v>115</v>
      </c>
      <c r="D169" s="128">
        <v>204.8</v>
      </c>
      <c r="E169" s="95">
        <f>VLOOKUP(A169,'Balancete 2014'!A:D,4,0)</f>
        <v>607533.81999999995</v>
      </c>
      <c r="H169" s="95">
        <v>6374.6</v>
      </c>
      <c r="I169" s="99">
        <f t="shared" si="2"/>
        <v>-607329.0199999999</v>
      </c>
    </row>
    <row r="170" spans="1:9">
      <c r="A170" s="156" t="s">
        <v>116</v>
      </c>
      <c r="B170" s="119">
        <v>0</v>
      </c>
      <c r="C170" s="128" t="s">
        <v>115</v>
      </c>
      <c r="D170" s="128">
        <v>204.8</v>
      </c>
      <c r="E170" s="95">
        <f>VLOOKUP(A170,'Balancete 2014'!A:D,4,0)</f>
        <v>607533.81999999995</v>
      </c>
      <c r="H170" s="95">
        <v>6374.6</v>
      </c>
      <c r="I170" s="99">
        <f t="shared" si="2"/>
        <v>-607329.0199999999</v>
      </c>
    </row>
    <row r="171" spans="1:9">
      <c r="A171" s="156" t="s">
        <v>117</v>
      </c>
      <c r="B171" s="119">
        <v>-6</v>
      </c>
      <c r="C171" s="128" t="s">
        <v>673</v>
      </c>
      <c r="D171" s="128">
        <v>204.8</v>
      </c>
      <c r="E171" s="95">
        <f>VLOOKUP(A171,'Balancete 2014'!A:D,4,0)</f>
        <v>607533.81999999995</v>
      </c>
      <c r="H171" s="95">
        <v>6374.6</v>
      </c>
      <c r="I171" s="99">
        <f t="shared" si="2"/>
        <v>-607329.0199999999</v>
      </c>
    </row>
    <row r="172" spans="1:9">
      <c r="A172" s="156" t="s">
        <v>122</v>
      </c>
      <c r="B172" s="119">
        <v>0</v>
      </c>
      <c r="C172" s="128" t="s">
        <v>123</v>
      </c>
      <c r="D172" s="128">
        <v>176357.93</v>
      </c>
      <c r="E172" s="95">
        <f>VLOOKUP(A172,'Balancete 2014'!A:D,4,0)</f>
        <v>116481.54</v>
      </c>
      <c r="H172" s="95">
        <v>550792.53</v>
      </c>
      <c r="I172" s="99">
        <f t="shared" si="2"/>
        <v>59876.39</v>
      </c>
    </row>
    <row r="173" spans="1:9">
      <c r="A173" s="156" t="s">
        <v>124</v>
      </c>
      <c r="B173" s="119">
        <v>-7</v>
      </c>
      <c r="C173" s="128" t="s">
        <v>829</v>
      </c>
      <c r="D173" s="128">
        <v>176357.93</v>
      </c>
      <c r="E173" s="95">
        <f>VLOOKUP(A173,'Balancete 2014'!A:D,4,0)</f>
        <v>116481.54</v>
      </c>
      <c r="H173" s="95">
        <v>550792.53</v>
      </c>
      <c r="I173" s="99">
        <f t="shared" si="2"/>
        <v>59876.39</v>
      </c>
    </row>
    <row r="174" spans="1:9">
      <c r="A174" s="156" t="s">
        <v>125</v>
      </c>
      <c r="B174" s="119">
        <v>-6</v>
      </c>
      <c r="C174" s="128" t="s">
        <v>123</v>
      </c>
      <c r="D174" s="128">
        <v>176357.93</v>
      </c>
      <c r="E174" s="95">
        <f>VLOOKUP(A174,'Balancete 2014'!A:D,4,0)</f>
        <v>101471.54</v>
      </c>
      <c r="H174" s="95">
        <v>550752.53</v>
      </c>
      <c r="I174" s="99">
        <f t="shared" si="2"/>
        <v>74886.39</v>
      </c>
    </row>
    <row r="175" spans="1:9">
      <c r="A175" s="156" t="s">
        <v>334</v>
      </c>
      <c r="B175" s="119">
        <v>-2</v>
      </c>
      <c r="C175" s="128" t="s">
        <v>132</v>
      </c>
      <c r="D175" s="128">
        <v>2988812.07</v>
      </c>
      <c r="E175" s="95">
        <f>VLOOKUP(A175,'Balancete 2014'!A:D,4,0)</f>
        <v>18065234.129999999</v>
      </c>
      <c r="H175" s="95">
        <v>7605685.8499999996</v>
      </c>
      <c r="I175" s="99">
        <f t="shared" si="2"/>
        <v>-15076422.059999999</v>
      </c>
    </row>
    <row r="176" spans="1:9">
      <c r="A176" s="156" t="s">
        <v>133</v>
      </c>
      <c r="B176" s="119">
        <v>-3</v>
      </c>
      <c r="C176" s="128" t="s">
        <v>134</v>
      </c>
      <c r="D176" s="128">
        <v>2185606.1800000002</v>
      </c>
      <c r="E176" s="95">
        <f>VLOOKUP(A176,'Balancete 2014'!A:D,4,0)</f>
        <v>5526413.9000000004</v>
      </c>
      <c r="H176" s="95">
        <v>2988573.51</v>
      </c>
      <c r="I176" s="99">
        <f t="shared" si="2"/>
        <v>-3340807.72</v>
      </c>
    </row>
    <row r="177" spans="1:9">
      <c r="A177" s="156" t="s">
        <v>135</v>
      </c>
      <c r="B177" s="119">
        <v>-5</v>
      </c>
      <c r="C177" s="128" t="s">
        <v>134</v>
      </c>
      <c r="D177" s="128">
        <v>2185606.1800000002</v>
      </c>
      <c r="E177" s="95">
        <f>VLOOKUP(A177,'Balancete 2014'!A:D,4,0)</f>
        <v>5449581.4500000002</v>
      </c>
      <c r="H177" s="95">
        <v>2988573.51</v>
      </c>
      <c r="I177" s="99">
        <f t="shared" si="2"/>
        <v>-3263975.27</v>
      </c>
    </row>
    <row r="178" spans="1:9">
      <c r="A178" s="156" t="s">
        <v>136</v>
      </c>
      <c r="B178" s="119">
        <v>-3</v>
      </c>
      <c r="C178" s="128" t="s">
        <v>134</v>
      </c>
      <c r="D178" s="128">
        <v>2185606.1800000002</v>
      </c>
      <c r="E178" s="95">
        <f>VLOOKUP(A178,'Balancete 2014'!A:D,4,0)</f>
        <v>5449581.4500000002</v>
      </c>
      <c r="H178" s="95">
        <v>2988573.51</v>
      </c>
      <c r="I178" s="99">
        <f t="shared" si="2"/>
        <v>-3263975.27</v>
      </c>
    </row>
    <row r="179" spans="1:9">
      <c r="A179" s="156" t="s">
        <v>137</v>
      </c>
      <c r="B179" s="119">
        <v>-7</v>
      </c>
      <c r="C179" s="128" t="s">
        <v>138</v>
      </c>
      <c r="D179" s="128">
        <v>366669.87</v>
      </c>
      <c r="E179" s="95">
        <f>VLOOKUP(A179,'Balancete 2014'!A:D,4,0)</f>
        <v>1199813.55</v>
      </c>
      <c r="H179" s="95">
        <v>648835.05000000005</v>
      </c>
      <c r="I179" s="99">
        <f t="shared" si="2"/>
        <v>-833143.68</v>
      </c>
    </row>
    <row r="180" spans="1:9">
      <c r="A180" s="156" t="s">
        <v>139</v>
      </c>
      <c r="B180" s="119">
        <v>-9</v>
      </c>
      <c r="C180" s="128" t="s">
        <v>138</v>
      </c>
      <c r="D180" s="128">
        <v>366669.87</v>
      </c>
      <c r="E180" s="95">
        <f>VLOOKUP(A180,'Balancete 2014'!A:D,4,0)</f>
        <v>1183132.82</v>
      </c>
      <c r="H180" s="95">
        <v>648835.05000000005</v>
      </c>
      <c r="I180" s="99">
        <f t="shared" si="2"/>
        <v>-816462.95000000007</v>
      </c>
    </row>
    <row r="181" spans="1:9">
      <c r="A181" s="156" t="s">
        <v>140</v>
      </c>
      <c r="B181" s="119">
        <v>-7</v>
      </c>
      <c r="C181" s="128" t="s">
        <v>830</v>
      </c>
      <c r="D181" s="128">
        <v>366669.87</v>
      </c>
      <c r="E181" s="95">
        <f>VLOOKUP(A181,'Balancete 2014'!A:D,4,0)</f>
        <v>1183132.82</v>
      </c>
      <c r="H181" s="95">
        <v>648835.05000000005</v>
      </c>
      <c r="I181" s="99">
        <f t="shared" si="2"/>
        <v>-816462.95000000007</v>
      </c>
    </row>
    <row r="182" spans="1:9">
      <c r="A182" s="156" t="s">
        <v>141</v>
      </c>
      <c r="B182" s="119">
        <v>-6</v>
      </c>
      <c r="C182" s="128" t="s">
        <v>132</v>
      </c>
      <c r="D182" s="128">
        <v>436536.02</v>
      </c>
      <c r="E182" s="95">
        <f>VLOOKUP(A182,'Balancete 2014'!A:D,4,0)</f>
        <v>11339006.68</v>
      </c>
      <c r="H182" s="95">
        <v>3968277.29</v>
      </c>
      <c r="I182" s="99">
        <f t="shared" si="2"/>
        <v>-10902470.66</v>
      </c>
    </row>
    <row r="183" spans="1:9">
      <c r="A183" s="156" t="s">
        <v>142</v>
      </c>
      <c r="B183" s="119">
        <v>-3</v>
      </c>
      <c r="C183" s="128" t="s">
        <v>132</v>
      </c>
      <c r="D183" s="128">
        <v>436536.02</v>
      </c>
      <c r="E183" s="95">
        <f>VLOOKUP(A183,'Balancete 2014'!A:D,4,0)</f>
        <v>11339006.68</v>
      </c>
      <c r="H183" s="95">
        <v>3968277.29</v>
      </c>
      <c r="I183" s="99">
        <f t="shared" si="2"/>
        <v>-10902470.66</v>
      </c>
    </row>
    <row r="184" spans="1:9">
      <c r="A184" s="156" t="s">
        <v>144</v>
      </c>
      <c r="B184" s="119">
        <v>-1</v>
      </c>
      <c r="C184" s="128" t="s">
        <v>831</v>
      </c>
      <c r="D184" s="128">
        <v>538.94000000000005</v>
      </c>
      <c r="E184" s="95">
        <f>VLOOKUP(A184,'Balancete 2014'!A:D,4,0)</f>
        <v>547.33000000000004</v>
      </c>
      <c r="H184" s="95">
        <v>128.22</v>
      </c>
      <c r="I184" s="99">
        <f t="shared" si="2"/>
        <v>-8.3899999999999864</v>
      </c>
    </row>
    <row r="185" spans="1:9">
      <c r="A185" s="156" t="s">
        <v>146</v>
      </c>
      <c r="B185" s="119">
        <v>-4</v>
      </c>
      <c r="C185" s="128" t="s">
        <v>832</v>
      </c>
      <c r="D185" s="128">
        <v>435997.08</v>
      </c>
      <c r="E185" s="95">
        <f>VLOOKUP(A185,'Balancete 2014'!A:D,4,0)</f>
        <v>921432.36</v>
      </c>
      <c r="H185" s="95">
        <v>921432.36</v>
      </c>
      <c r="I185" s="99">
        <f t="shared" si="2"/>
        <v>-485435.27999999997</v>
      </c>
    </row>
    <row r="186" spans="1:9">
      <c r="A186" s="156" t="s">
        <v>147</v>
      </c>
      <c r="B186" s="119">
        <v>-7</v>
      </c>
      <c r="C186" s="128" t="s">
        <v>148</v>
      </c>
      <c r="D186" s="128">
        <v>14531852.33</v>
      </c>
      <c r="E186" s="95">
        <f>VLOOKUP(A186,'Balancete 2014'!A:D,4,0)</f>
        <v>38078820.880000003</v>
      </c>
      <c r="H186" s="95">
        <v>16874562.960000001</v>
      </c>
      <c r="I186" s="99">
        <f t="shared" si="2"/>
        <v>-23546968.550000004</v>
      </c>
    </row>
    <row r="187" spans="1:9">
      <c r="A187" s="156" t="s">
        <v>149</v>
      </c>
      <c r="B187" s="119">
        <v>0</v>
      </c>
      <c r="C187" s="128" t="s">
        <v>150</v>
      </c>
      <c r="D187" s="128">
        <v>14531852.33</v>
      </c>
      <c r="E187" s="95">
        <f>VLOOKUP(A187,'Balancete 2014'!A:D,4,0)</f>
        <v>38078820.880000003</v>
      </c>
      <c r="H187" s="95">
        <v>16874562.960000001</v>
      </c>
      <c r="I187" s="99">
        <f t="shared" si="2"/>
        <v>-23546968.550000004</v>
      </c>
    </row>
    <row r="188" spans="1:9">
      <c r="A188" s="156" t="s">
        <v>151</v>
      </c>
      <c r="B188" s="119">
        <v>-3</v>
      </c>
      <c r="C188" s="128" t="s">
        <v>150</v>
      </c>
      <c r="D188" s="128">
        <v>10682009.07</v>
      </c>
      <c r="E188" s="95">
        <f>VLOOKUP(A188,'Balancete 2014'!A:D,4,0)</f>
        <v>27993038.469999999</v>
      </c>
      <c r="H188" s="95">
        <v>12401434.48</v>
      </c>
      <c r="I188" s="99">
        <f t="shared" si="2"/>
        <v>-17311029.399999999</v>
      </c>
    </row>
    <row r="189" spans="1:9">
      <c r="A189" s="156" t="s">
        <v>338</v>
      </c>
      <c r="B189" s="119">
        <v>-5</v>
      </c>
      <c r="C189" s="128" t="s">
        <v>150</v>
      </c>
      <c r="D189" s="128">
        <v>10683615.140000001</v>
      </c>
      <c r="E189" s="95">
        <f>VLOOKUP(A189,'Balancete 2014'!A:D,4,0)</f>
        <v>27770863.710000001</v>
      </c>
      <c r="H189" s="95">
        <v>12406228.140000001</v>
      </c>
      <c r="I189" s="99">
        <f t="shared" si="2"/>
        <v>-17087248.57</v>
      </c>
    </row>
    <row r="190" spans="1:9">
      <c r="A190" s="156" t="s">
        <v>152</v>
      </c>
      <c r="B190" s="119">
        <v>-3</v>
      </c>
      <c r="C190" s="128" t="s">
        <v>150</v>
      </c>
      <c r="D190" s="128">
        <v>10683615.140000001</v>
      </c>
      <c r="E190" s="95">
        <f>VLOOKUP(A190,'Balancete 2014'!A:D,4,0)</f>
        <v>27770863.710000001</v>
      </c>
      <c r="H190" s="95">
        <v>12406228.140000001</v>
      </c>
      <c r="I190" s="99">
        <f t="shared" si="2"/>
        <v>-17087248.57</v>
      </c>
    </row>
    <row r="191" spans="1:9">
      <c r="A191" s="156" t="s">
        <v>153</v>
      </c>
      <c r="B191" s="119">
        <v>-6</v>
      </c>
      <c r="C191" s="128" t="s">
        <v>833</v>
      </c>
      <c r="D191" s="128">
        <v>-1606.07</v>
      </c>
      <c r="E191" s="95">
        <f>VLOOKUP(A191,'Balancete 2014'!A:D,4,0)</f>
        <v>-7185.28</v>
      </c>
      <c r="H191" s="95">
        <v>-4793.66</v>
      </c>
      <c r="I191" s="99">
        <f t="shared" si="2"/>
        <v>5579.21</v>
      </c>
    </row>
    <row r="192" spans="1:9">
      <c r="A192" s="156" t="s">
        <v>340</v>
      </c>
      <c r="B192" s="119">
        <v>-4</v>
      </c>
      <c r="C192" s="128" t="s">
        <v>834</v>
      </c>
      <c r="D192" s="128">
        <v>-1606.07</v>
      </c>
      <c r="E192" s="95">
        <f>VLOOKUP(A192,'Balancete 2014'!A:D,4,0)</f>
        <v>-7185.28</v>
      </c>
      <c r="H192" s="95">
        <v>-4793.66</v>
      </c>
      <c r="I192" s="99">
        <f t="shared" si="2"/>
        <v>5579.21</v>
      </c>
    </row>
    <row r="193" spans="1:11">
      <c r="A193" s="156" t="s">
        <v>154</v>
      </c>
      <c r="B193" s="119">
        <v>-7</v>
      </c>
      <c r="C193" s="128" t="s">
        <v>155</v>
      </c>
      <c r="D193" s="128">
        <v>3849843.26</v>
      </c>
      <c r="E193" s="95">
        <f>VLOOKUP(A193,'Balancete 2014'!A:D,4,0)</f>
        <v>10085782.41</v>
      </c>
      <c r="H193" s="95">
        <v>4473128.4800000004</v>
      </c>
      <c r="I193" s="99">
        <f t="shared" si="2"/>
        <v>-6235939.1500000004</v>
      </c>
    </row>
    <row r="194" spans="1:11">
      <c r="A194" s="156" t="s">
        <v>339</v>
      </c>
      <c r="B194" s="119">
        <v>-9</v>
      </c>
      <c r="C194" s="128" t="s">
        <v>155</v>
      </c>
      <c r="D194" s="128">
        <v>3850421.45</v>
      </c>
      <c r="E194" s="95">
        <f>VLOOKUP(A194,'Balancete 2014'!A:D,4,0)</f>
        <v>10005799.5</v>
      </c>
      <c r="G194" s="93" t="s">
        <v>516</v>
      </c>
      <c r="H194" s="95">
        <v>4474854.2</v>
      </c>
      <c r="I194" s="99">
        <f t="shared" si="2"/>
        <v>-6155378.0499999998</v>
      </c>
    </row>
    <row r="195" spans="1:11">
      <c r="A195" s="156" t="s">
        <v>156</v>
      </c>
      <c r="B195" s="119">
        <v>-7</v>
      </c>
      <c r="C195" s="128" t="s">
        <v>155</v>
      </c>
      <c r="D195" s="128">
        <v>3850421.45</v>
      </c>
      <c r="E195" s="95">
        <f>VLOOKUP(A195,'Balancete 2014'!A:D,4,0)</f>
        <v>10005799.5</v>
      </c>
      <c r="G195" s="93" t="s">
        <v>523</v>
      </c>
      <c r="H195" s="95">
        <v>4474854.2</v>
      </c>
      <c r="I195" s="99">
        <f t="shared" si="2"/>
        <v>-6155378.0499999998</v>
      </c>
    </row>
    <row r="196" spans="1:11">
      <c r="A196" s="156" t="s">
        <v>157</v>
      </c>
      <c r="B196" s="119">
        <v>0</v>
      </c>
      <c r="C196" s="128" t="s">
        <v>835</v>
      </c>
      <c r="D196" s="128">
        <v>-578.19000000000005</v>
      </c>
      <c r="E196" s="95">
        <f>VLOOKUP(A196,'Balancete 2014'!A:D,4,0)</f>
        <v>-2586.6999999999998</v>
      </c>
      <c r="G196" s="93" t="s">
        <v>170</v>
      </c>
      <c r="H196" s="95">
        <v>-1725.72</v>
      </c>
      <c r="I196" s="99">
        <f t="shared" si="2"/>
        <v>2008.5099999999998</v>
      </c>
    </row>
    <row r="197" spans="1:11">
      <c r="A197" s="156" t="s">
        <v>341</v>
      </c>
      <c r="B197" s="119">
        <v>-8</v>
      </c>
      <c r="C197" s="128" t="s">
        <v>836</v>
      </c>
      <c r="D197" s="128">
        <v>-578.19000000000005</v>
      </c>
      <c r="E197" s="95">
        <f>VLOOKUP(A197,'Balancete 2014'!A:D,4,0)</f>
        <v>-2586.6999999999998</v>
      </c>
      <c r="H197" s="95">
        <v>-1725.72</v>
      </c>
      <c r="I197" s="99">
        <f>+D197-E197</f>
        <v>2008.5099999999998</v>
      </c>
    </row>
    <row r="198" spans="1:11">
      <c r="A198" s="156">
        <v>4</v>
      </c>
      <c r="B198" s="119">
        <v>-6</v>
      </c>
      <c r="C198" s="128" t="s">
        <v>343</v>
      </c>
      <c r="D198" s="128">
        <v>707626443.39999998</v>
      </c>
      <c r="E198" s="95">
        <f>VLOOKUP(A198,'Balancete 2014'!A:D,4,0)</f>
        <v>496468837.75</v>
      </c>
      <c r="H198" s="95" t="e">
        <v>#REF!</v>
      </c>
      <c r="I198" s="99" t="e">
        <f>+#REF!-E198</f>
        <v>#REF!</v>
      </c>
    </row>
    <row r="199" spans="1:11">
      <c r="A199" s="156" t="s">
        <v>158</v>
      </c>
      <c r="B199" s="119">
        <v>-1</v>
      </c>
      <c r="C199" s="128" t="s">
        <v>159</v>
      </c>
      <c r="D199" s="128">
        <v>707626443.39999998</v>
      </c>
      <c r="E199" s="95">
        <f>VLOOKUP(A199,'Balancete 2014'!A:D,4,0)</f>
        <v>496468837.75</v>
      </c>
      <c r="H199" s="95" t="e">
        <v>#REF!</v>
      </c>
      <c r="I199" s="99" t="e">
        <f>+#REF!-E199</f>
        <v>#REF!</v>
      </c>
    </row>
    <row r="200" spans="1:11">
      <c r="A200" s="156" t="s">
        <v>320</v>
      </c>
      <c r="B200" s="119">
        <v>-6</v>
      </c>
      <c r="C200" s="128" t="s">
        <v>305</v>
      </c>
      <c r="D200" s="128">
        <v>16458998.84</v>
      </c>
      <c r="E200" s="95">
        <f>VLOOKUP(A200,'Balancete 2014'!A:D,4,0)</f>
        <v>196736373.74000001</v>
      </c>
      <c r="H200" s="95" t="e">
        <v>#REF!</v>
      </c>
      <c r="I200" s="99" t="e">
        <f>+#REF!-E200</f>
        <v>#REF!</v>
      </c>
    </row>
    <row r="201" spans="1:11">
      <c r="A201" s="156" t="s">
        <v>306</v>
      </c>
      <c r="B201" s="119">
        <v>0</v>
      </c>
      <c r="C201" s="128" t="s">
        <v>307</v>
      </c>
      <c r="D201" s="128">
        <v>16458998.84</v>
      </c>
      <c r="E201" s="95">
        <f>VLOOKUP(A201,'Balancete 2014'!A:D,4,0)</f>
        <v>196736373.74000001</v>
      </c>
      <c r="G201" s="94">
        <v>208428602.47</v>
      </c>
      <c r="H201" s="95" t="e">
        <v>#REF!</v>
      </c>
      <c r="I201" s="99" t="e">
        <f>+#REF!-E201</f>
        <v>#REF!</v>
      </c>
    </row>
    <row r="202" spans="1:11">
      <c r="A202" s="156" t="s">
        <v>308</v>
      </c>
      <c r="B202" s="119">
        <v>-1</v>
      </c>
      <c r="C202" s="128" t="s">
        <v>981</v>
      </c>
      <c r="D202" s="128">
        <v>16458998.84</v>
      </c>
      <c r="E202" s="95">
        <f>VLOOKUP(A202,'Balancete 2014'!A:D,4,0)</f>
        <v>196736373.74000001</v>
      </c>
      <c r="G202" s="100">
        <f>+G201-E202</f>
        <v>11692228.729999989</v>
      </c>
      <c r="H202" s="95" t="e">
        <v>#REF!</v>
      </c>
      <c r="I202" s="99" t="e">
        <f>+#REF!-E202</f>
        <v>#REF!</v>
      </c>
    </row>
    <row r="203" spans="1:11">
      <c r="A203" s="156" t="s">
        <v>247</v>
      </c>
      <c r="B203" s="119">
        <v>0</v>
      </c>
      <c r="C203" s="128" t="s">
        <v>982</v>
      </c>
      <c r="D203" s="128">
        <v>16458998.84</v>
      </c>
      <c r="E203" s="95">
        <f>VLOOKUP(A203,'Balancete 2014'!A:D,4,0)</f>
        <v>196736373.74000001</v>
      </c>
      <c r="H203" s="95" t="e">
        <v>#REF!</v>
      </c>
      <c r="I203" s="99" t="e">
        <f>+#REF!-E203</f>
        <v>#REF!</v>
      </c>
    </row>
    <row r="204" spans="1:11">
      <c r="A204" s="156" t="s">
        <v>160</v>
      </c>
      <c r="B204" s="119">
        <v>-4</v>
      </c>
      <c r="C204" s="128" t="s">
        <v>161</v>
      </c>
      <c r="D204" s="128">
        <v>270556978.81999999</v>
      </c>
      <c r="E204" s="95">
        <f>VLOOKUP(A204,'Balancete 2014'!A:D,4,0)</f>
        <v>294025728.44999999</v>
      </c>
      <c r="H204" s="95" t="e">
        <v>#REF!</v>
      </c>
      <c r="I204" s="99" t="e">
        <f>+#REF!-E204</f>
        <v>#REF!</v>
      </c>
      <c r="J204" s="100"/>
      <c r="K204" s="100"/>
    </row>
    <row r="205" spans="1:11">
      <c r="A205" s="156" t="s">
        <v>321</v>
      </c>
      <c r="B205" s="119">
        <v>-8</v>
      </c>
      <c r="C205" s="128" t="s">
        <v>516</v>
      </c>
      <c r="D205" s="128">
        <v>6497213.3200000003</v>
      </c>
      <c r="E205" s="95">
        <f>VLOOKUP(A205,'Balancete 2014'!A:D,4,0)</f>
        <v>20106491.969999999</v>
      </c>
      <c r="F205" s="126">
        <f>+D205-E205</f>
        <v>-13609278.649999999</v>
      </c>
      <c r="G205" s="100">
        <f>+F205+F211+F218</f>
        <v>401235355.65000004</v>
      </c>
      <c r="H205" s="95" t="e">
        <v>#REF!</v>
      </c>
      <c r="I205" s="99" t="e">
        <f>+#REF!-E205</f>
        <v>#REF!</v>
      </c>
      <c r="J205" s="100"/>
      <c r="K205" s="100"/>
    </row>
    <row r="206" spans="1:11">
      <c r="A206" s="156" t="s">
        <v>162</v>
      </c>
      <c r="B206" s="119">
        <v>0</v>
      </c>
      <c r="C206" s="128" t="s">
        <v>837</v>
      </c>
      <c r="D206" s="128">
        <v>6497213.3200000003</v>
      </c>
      <c r="E206" s="95">
        <f>VLOOKUP(A206,'Balancete 2014'!A:D,4,0)</f>
        <v>20106491.969999999</v>
      </c>
      <c r="F206" s="95">
        <f t="shared" ref="F206:F233" si="3">+D206-E206</f>
        <v>-13609278.649999999</v>
      </c>
      <c r="H206" s="95" t="e">
        <v>#REF!</v>
      </c>
      <c r="I206" s="99" t="e">
        <f>+#REF!-E206</f>
        <v>#REF!</v>
      </c>
      <c r="J206" s="100"/>
      <c r="K206" s="100"/>
    </row>
    <row r="207" spans="1:11">
      <c r="A207" s="156" t="s">
        <v>298</v>
      </c>
      <c r="B207" s="119">
        <v>-8</v>
      </c>
      <c r="C207" s="128" t="s">
        <v>838</v>
      </c>
      <c r="D207" s="128">
        <v>5907551.6799999997</v>
      </c>
      <c r="E207" s="95">
        <f>VLOOKUP(A207,'Balancete 2014'!A:D,4,0)</f>
        <v>9204587.2200000007</v>
      </c>
      <c r="F207" s="95">
        <f t="shared" si="3"/>
        <v>-3297035.540000001</v>
      </c>
      <c r="H207" s="95" t="e">
        <v>#REF!</v>
      </c>
      <c r="I207" s="99" t="e">
        <f>+#REF!-E207</f>
        <v>#REF!</v>
      </c>
      <c r="J207" s="100"/>
      <c r="K207" s="100"/>
    </row>
    <row r="208" spans="1:11">
      <c r="A208" s="156" t="s">
        <v>163</v>
      </c>
      <c r="B208" s="119">
        <v>-6</v>
      </c>
      <c r="C208" s="128" t="s">
        <v>839</v>
      </c>
      <c r="D208" s="128">
        <v>60830.99</v>
      </c>
      <c r="E208" s="95">
        <f>VLOOKUP(A208,'Balancete 2014'!A:D,4,0)</f>
        <v>4405079.59</v>
      </c>
      <c r="F208" s="95">
        <f t="shared" si="3"/>
        <v>-4344248.5999999996</v>
      </c>
      <c r="H208" s="95" t="e">
        <v>#REF!</v>
      </c>
      <c r="I208" s="99" t="e">
        <f>+#REF!-E208</f>
        <v>#REF!</v>
      </c>
    </row>
    <row r="209" spans="1:9">
      <c r="A209" s="156" t="s">
        <v>164</v>
      </c>
      <c r="B209" s="119">
        <v>-4</v>
      </c>
      <c r="C209" s="128" t="s">
        <v>840</v>
      </c>
      <c r="D209" s="128">
        <v>450090.45</v>
      </c>
      <c r="E209" s="95">
        <f>VLOOKUP(A209,'Balancete 2014'!A:D,4,0)</f>
        <v>5337932.0199999996</v>
      </c>
      <c r="F209" s="95">
        <f t="shared" si="3"/>
        <v>-4887841.5699999994</v>
      </c>
      <c r="H209" s="95" t="e">
        <v>#REF!</v>
      </c>
      <c r="I209" s="99" t="e">
        <f>+#REF!-E209</f>
        <v>#REF!</v>
      </c>
    </row>
    <row r="210" spans="1:9">
      <c r="A210" s="156" t="s">
        <v>165</v>
      </c>
      <c r="B210" s="119">
        <v>-2</v>
      </c>
      <c r="C210" s="128" t="s">
        <v>841</v>
      </c>
      <c r="D210" s="128">
        <v>78740.2</v>
      </c>
      <c r="E210" s="95">
        <f>VLOOKUP(A210,'Balancete 2014'!A:D,4,0)</f>
        <v>1158893.1399999999</v>
      </c>
      <c r="F210" s="95">
        <f t="shared" si="3"/>
        <v>-1080152.94</v>
      </c>
      <c r="H210" s="95">
        <v>361640114.55000001</v>
      </c>
      <c r="I210" s="99">
        <f t="shared" ref="I210:I241" si="4">+D198-E210</f>
        <v>706467550.25999999</v>
      </c>
    </row>
    <row r="211" spans="1:9">
      <c r="A211" s="156" t="s">
        <v>522</v>
      </c>
      <c r="B211" s="119">
        <v>-1</v>
      </c>
      <c r="C211" s="128" t="s">
        <v>523</v>
      </c>
      <c r="D211" s="128">
        <v>14343.75</v>
      </c>
      <c r="E211" s="95">
        <f>VLOOKUP(A211,'Balancete 2014'!A:D,4,0)</f>
        <v>73439.63</v>
      </c>
      <c r="F211" s="126">
        <f t="shared" si="3"/>
        <v>-59095.880000000005</v>
      </c>
      <c r="H211" s="95">
        <v>361640114.55000001</v>
      </c>
      <c r="I211" s="99">
        <f t="shared" si="4"/>
        <v>707553003.76999998</v>
      </c>
    </row>
    <row r="212" spans="1:9">
      <c r="A212" s="156" t="s">
        <v>524</v>
      </c>
      <c r="B212" s="119">
        <v>-9</v>
      </c>
      <c r="C212" s="128" t="s">
        <v>842</v>
      </c>
      <c r="D212" s="128">
        <v>14343.75</v>
      </c>
      <c r="E212" s="95">
        <f>VLOOKUP(A212,'Balancete 2014'!A:D,4,0)</f>
        <v>73439.63</v>
      </c>
      <c r="F212" s="95">
        <f t="shared" si="3"/>
        <v>-59095.880000000005</v>
      </c>
      <c r="H212" s="95">
        <v>139192097.18000001</v>
      </c>
      <c r="I212" s="99">
        <f t="shared" si="4"/>
        <v>16385559.209999999</v>
      </c>
    </row>
    <row r="213" spans="1:9">
      <c r="A213" s="156" t="s">
        <v>526</v>
      </c>
      <c r="B213" s="119">
        <v>-5</v>
      </c>
      <c r="C213" s="128" t="s">
        <v>843</v>
      </c>
      <c r="D213" s="128">
        <v>14343.75</v>
      </c>
      <c r="E213" s="95">
        <f>VLOOKUP(A213,'Balancete 2014'!A:D,4,0)</f>
        <v>73439.63</v>
      </c>
      <c r="F213" s="95">
        <f t="shared" si="3"/>
        <v>-59095.880000000005</v>
      </c>
      <c r="H213" s="95">
        <v>139192097.18000001</v>
      </c>
      <c r="I213" s="99">
        <f t="shared" si="4"/>
        <v>16385559.209999999</v>
      </c>
    </row>
    <row r="214" spans="1:9">
      <c r="A214" s="156" t="s">
        <v>323</v>
      </c>
      <c r="B214" s="119">
        <v>-5</v>
      </c>
      <c r="C214" s="128" t="s">
        <v>528</v>
      </c>
      <c r="D214" s="128">
        <v>264045421.75</v>
      </c>
      <c r="E214" s="95">
        <f>VLOOKUP(A214,'Balancete 2014'!A:D,4,0)</f>
        <v>273845796.85000002</v>
      </c>
      <c r="F214" s="95">
        <f t="shared" si="3"/>
        <v>-9800375.1000000238</v>
      </c>
      <c r="H214" s="95">
        <v>139192097.18000001</v>
      </c>
      <c r="I214" s="99">
        <f t="shared" si="4"/>
        <v>-257386798.01000002</v>
      </c>
    </row>
    <row r="215" spans="1:9">
      <c r="A215" s="156" t="s">
        <v>166</v>
      </c>
      <c r="B215" s="119">
        <v>-1</v>
      </c>
      <c r="C215" s="128" t="s">
        <v>167</v>
      </c>
      <c r="D215" s="128">
        <v>264045421.75</v>
      </c>
      <c r="E215" s="95">
        <f>VLOOKUP(A215,'Balancete 2014'!A:D,4,0)</f>
        <v>273845796.85000002</v>
      </c>
      <c r="F215" s="95">
        <f t="shared" si="3"/>
        <v>-9800375.1000000238</v>
      </c>
      <c r="H215" s="95">
        <v>139192097.18000001</v>
      </c>
      <c r="I215" s="99">
        <f t="shared" si="4"/>
        <v>-257386798.01000002</v>
      </c>
    </row>
    <row r="216" spans="1:9">
      <c r="A216" s="156" t="s">
        <v>168</v>
      </c>
      <c r="B216" s="119">
        <v>0</v>
      </c>
      <c r="C216" s="128" t="s">
        <v>902</v>
      </c>
      <c r="D216" s="128">
        <v>203144782.16</v>
      </c>
      <c r="E216" s="95">
        <f>VLOOKUP(A216,'Balancete 2014'!A:D,4,0)</f>
        <v>210684754.06999999</v>
      </c>
      <c r="F216" s="95">
        <f t="shared" si="3"/>
        <v>-7539971.9099999964</v>
      </c>
      <c r="H216" s="95">
        <v>219850479.72999999</v>
      </c>
      <c r="I216" s="99">
        <f t="shared" si="4"/>
        <v>59872224.75</v>
      </c>
    </row>
    <row r="217" spans="1:9">
      <c r="A217" s="156" t="s">
        <v>169</v>
      </c>
      <c r="B217" s="119">
        <v>-8</v>
      </c>
      <c r="C217" s="128" t="s">
        <v>903</v>
      </c>
      <c r="D217" s="128">
        <v>60900639.590000004</v>
      </c>
      <c r="E217" s="95">
        <f>VLOOKUP(A217,'Balancete 2014'!A:D,4,0)</f>
        <v>63161042.780000001</v>
      </c>
      <c r="F217" s="95">
        <f t="shared" si="3"/>
        <v>-2260403.1899999976</v>
      </c>
      <c r="H217" s="95">
        <v>9649486.3900000006</v>
      </c>
      <c r="I217" s="99">
        <f t="shared" si="4"/>
        <v>-56663829.460000001</v>
      </c>
    </row>
    <row r="218" spans="1:9">
      <c r="A218" s="156" t="s">
        <v>322</v>
      </c>
      <c r="B218" s="119">
        <v>-5</v>
      </c>
      <c r="C218" s="128" t="s">
        <v>170</v>
      </c>
      <c r="D218" s="128">
        <v>420610465.74000001</v>
      </c>
      <c r="E218" s="95">
        <f>VLOOKUP(A218,'Balancete 2014'!A:D,4,0)</f>
        <v>5706735.5599999996</v>
      </c>
      <c r="F218" s="126">
        <f>+D218-E218</f>
        <v>414903730.18000001</v>
      </c>
      <c r="G218" s="100">
        <f>-F205-F211+F218</f>
        <v>428572104.70999998</v>
      </c>
      <c r="H218" s="95">
        <v>9649486.3900000006</v>
      </c>
      <c r="I218" s="99">
        <f t="shared" si="4"/>
        <v>790477.76000000071</v>
      </c>
    </row>
    <row r="219" spans="1:9">
      <c r="A219" s="156" t="s">
        <v>171</v>
      </c>
      <c r="B219" s="119">
        <v>-6</v>
      </c>
      <c r="C219" s="128" t="s">
        <v>172</v>
      </c>
      <c r="D219" s="128">
        <v>754994.43</v>
      </c>
      <c r="E219" s="95">
        <f>VLOOKUP(A219,'Balancete 2014'!A:D,4,0)</f>
        <v>428928.08</v>
      </c>
      <c r="F219" s="95">
        <f t="shared" si="3"/>
        <v>326066.35000000003</v>
      </c>
      <c r="H219" s="95">
        <v>2804391.71</v>
      </c>
      <c r="I219" s="99">
        <f t="shared" si="4"/>
        <v>5478623.5999999996</v>
      </c>
    </row>
    <row r="220" spans="1:9">
      <c r="A220" s="156" t="s">
        <v>173</v>
      </c>
      <c r="B220" s="119">
        <v>-8</v>
      </c>
      <c r="C220" s="128" t="s">
        <v>844</v>
      </c>
      <c r="D220" s="128">
        <v>754994.43</v>
      </c>
      <c r="E220" s="95">
        <f>VLOOKUP(A220,'Balancete 2014'!A:D,4,0)</f>
        <v>428928.08</v>
      </c>
      <c r="F220" s="95">
        <f t="shared" si="3"/>
        <v>326066.35000000003</v>
      </c>
      <c r="H220" s="95">
        <v>3319298.04</v>
      </c>
      <c r="I220" s="99">
        <f t="shared" si="4"/>
        <v>-368097.09</v>
      </c>
    </row>
    <row r="221" spans="1:9">
      <c r="A221" s="156" t="s">
        <v>532</v>
      </c>
      <c r="B221" s="119">
        <v>-6</v>
      </c>
      <c r="C221" s="128" t="s">
        <v>845</v>
      </c>
      <c r="D221" s="128">
        <v>150327.41</v>
      </c>
      <c r="E221" s="95" t="e">
        <f>VLOOKUP(A221,'Balancete 2014'!A:D,4,0)</f>
        <v>#N/A</v>
      </c>
      <c r="H221" s="95">
        <v>2896870.75</v>
      </c>
      <c r="I221" s="99" t="e">
        <f t="shared" si="4"/>
        <v>#N/A</v>
      </c>
    </row>
    <row r="222" spans="1:9">
      <c r="A222" s="156" t="s">
        <v>534</v>
      </c>
      <c r="B222" s="119">
        <v>-4</v>
      </c>
      <c r="C222" s="128" t="s">
        <v>846</v>
      </c>
      <c r="D222" s="128">
        <v>18039.29</v>
      </c>
      <c r="E222" s="95" t="e">
        <f>VLOOKUP(A222,'Balancete 2014'!A:D,4,0)</f>
        <v>#N/A</v>
      </c>
      <c r="H222" s="95">
        <v>628925.89</v>
      </c>
      <c r="I222" s="99" t="e">
        <f t="shared" si="4"/>
        <v>#N/A</v>
      </c>
    </row>
    <row r="223" spans="1:9">
      <c r="A223" s="156" t="s">
        <v>536</v>
      </c>
      <c r="B223" s="119">
        <v>-2</v>
      </c>
      <c r="C223" s="128" t="s">
        <v>847</v>
      </c>
      <c r="D223" s="128">
        <v>12026.19</v>
      </c>
      <c r="E223" s="95" t="e">
        <f>VLOOKUP(A223,'Balancete 2014'!A:D,4,0)</f>
        <v>#N/A</v>
      </c>
      <c r="H223" s="95" t="e">
        <v>#N/A</v>
      </c>
      <c r="I223" s="99" t="e">
        <f t="shared" si="4"/>
        <v>#N/A</v>
      </c>
    </row>
    <row r="224" spans="1:9">
      <c r="A224" s="156" t="s">
        <v>538</v>
      </c>
      <c r="B224" s="119">
        <v>0</v>
      </c>
      <c r="C224" s="128" t="s">
        <v>848</v>
      </c>
      <c r="D224" s="128">
        <v>30065.48</v>
      </c>
      <c r="E224" s="95" t="e">
        <f>VLOOKUP(A224,'Balancete 2014'!A:D,4,0)</f>
        <v>#N/A</v>
      </c>
      <c r="H224" s="95" t="e">
        <v>#N/A</v>
      </c>
      <c r="I224" s="99" t="e">
        <f t="shared" si="4"/>
        <v>#N/A</v>
      </c>
    </row>
    <row r="225" spans="1:9">
      <c r="A225" s="156" t="s">
        <v>174</v>
      </c>
      <c r="B225" s="119">
        <v>-9</v>
      </c>
      <c r="C225" s="128" t="s">
        <v>849</v>
      </c>
      <c r="D225" s="128">
        <v>381563.02</v>
      </c>
      <c r="E225" s="95">
        <f>VLOOKUP(A225,'Balancete 2014'!A:D,4,0)</f>
        <v>316779.36</v>
      </c>
      <c r="F225" s="95">
        <f t="shared" si="3"/>
        <v>64783.660000000033</v>
      </c>
      <c r="H225" s="95" t="e">
        <v>#N/A</v>
      </c>
      <c r="I225" s="99">
        <f t="shared" si="4"/>
        <v>-302435.61</v>
      </c>
    </row>
    <row r="226" spans="1:9">
      <c r="A226" s="156" t="s">
        <v>175</v>
      </c>
      <c r="B226" s="119">
        <v>-7</v>
      </c>
      <c r="C226" s="128" t="s">
        <v>850</v>
      </c>
      <c r="D226" s="128">
        <v>122733.11</v>
      </c>
      <c r="E226" s="95">
        <f>VLOOKUP(A226,'Balancete 2014'!A:D,4,0)</f>
        <v>87985.26</v>
      </c>
      <c r="F226" s="95">
        <f t="shared" si="3"/>
        <v>34747.850000000006</v>
      </c>
      <c r="H226" s="95">
        <v>210200993.34</v>
      </c>
      <c r="I226" s="99">
        <f t="shared" si="4"/>
        <v>263957436.49000001</v>
      </c>
    </row>
    <row r="227" spans="1:9">
      <c r="A227" s="156" t="s">
        <v>176</v>
      </c>
      <c r="B227" s="119">
        <v>-5</v>
      </c>
      <c r="C227" s="128" t="s">
        <v>851</v>
      </c>
      <c r="D227" s="128">
        <v>40239.93</v>
      </c>
      <c r="E227" s="95">
        <f>VLOOKUP(A227,'Balancete 2014'!A:D,4,0)</f>
        <v>24163.46</v>
      </c>
      <c r="F227" s="95">
        <f t="shared" si="3"/>
        <v>16076.470000000001</v>
      </c>
      <c r="H227" s="95">
        <v>210200993.34</v>
      </c>
      <c r="I227" s="99">
        <f t="shared" si="4"/>
        <v>264021258.28999999</v>
      </c>
    </row>
    <row r="228" spans="1:9">
      <c r="A228" s="156" t="s">
        <v>543</v>
      </c>
      <c r="B228" s="119">
        <v>-7</v>
      </c>
      <c r="C228" s="128" t="s">
        <v>544</v>
      </c>
      <c r="D228" s="128">
        <v>5401650.9000000004</v>
      </c>
      <c r="E228" s="95">
        <f>VLOOKUP(A228,'Balancete 2014'!A:D,4,0)</f>
        <v>2013542.19</v>
      </c>
      <c r="F228" s="126">
        <f t="shared" si="3"/>
        <v>3388108.7100000004</v>
      </c>
      <c r="H228" s="95">
        <v>161719278.13</v>
      </c>
      <c r="I228" s="99">
        <f t="shared" si="4"/>
        <v>201131239.97</v>
      </c>
    </row>
    <row r="229" spans="1:9">
      <c r="A229" s="156" t="s">
        <v>545</v>
      </c>
      <c r="B229" s="119">
        <v>-2</v>
      </c>
      <c r="C229" s="128" t="s">
        <v>544</v>
      </c>
      <c r="D229" s="128">
        <v>5401650.9000000004</v>
      </c>
      <c r="E229" s="95">
        <f>VLOOKUP(A229,'Balancete 2014'!A:D,4,0)</f>
        <v>2013542.19</v>
      </c>
      <c r="F229" s="95">
        <f t="shared" si="3"/>
        <v>3388108.7100000004</v>
      </c>
      <c r="H229" s="95">
        <v>48481715.210000001</v>
      </c>
      <c r="I229" s="99">
        <f t="shared" si="4"/>
        <v>58887097.400000006</v>
      </c>
    </row>
    <row r="230" spans="1:9">
      <c r="A230" s="156" t="s">
        <v>546</v>
      </c>
      <c r="B230" s="119">
        <v>-7</v>
      </c>
      <c r="C230" s="128" t="s">
        <v>904</v>
      </c>
      <c r="D230" s="128">
        <v>5401650.9000000004</v>
      </c>
      <c r="E230" s="95">
        <f>VLOOKUP(A230,'Balancete 2014'!A:D,4,0)</f>
        <v>2013542.19</v>
      </c>
      <c r="F230" s="95">
        <f t="shared" si="3"/>
        <v>3388108.7100000004</v>
      </c>
      <c r="H230" s="95">
        <v>2597537.64</v>
      </c>
      <c r="I230" s="99">
        <f t="shared" si="4"/>
        <v>418596923.55000001</v>
      </c>
    </row>
    <row r="231" spans="1:9">
      <c r="A231" s="156" t="s">
        <v>177</v>
      </c>
      <c r="B231" s="119">
        <v>-7</v>
      </c>
      <c r="C231" s="128" t="s">
        <v>178</v>
      </c>
      <c r="D231" s="128">
        <v>414453820.41000003</v>
      </c>
      <c r="E231" s="95">
        <f>VLOOKUP(A231,'Balancete 2014'!A:D,4,0)</f>
        <v>3264265.29</v>
      </c>
      <c r="F231" s="95">
        <f t="shared" si="3"/>
        <v>411189555.12</v>
      </c>
      <c r="H231" s="95">
        <v>369395.76</v>
      </c>
      <c r="I231" s="99">
        <f t="shared" si="4"/>
        <v>-2509270.86</v>
      </c>
    </row>
    <row r="232" spans="1:9">
      <c r="A232" s="156" t="s">
        <v>179</v>
      </c>
      <c r="B232" s="119">
        <v>0</v>
      </c>
      <c r="C232" s="128" t="s">
        <v>852</v>
      </c>
      <c r="D232" s="128">
        <v>414453820.41000003</v>
      </c>
      <c r="E232" s="95">
        <f>VLOOKUP(A232,'Balancete 2014'!A:D,4,0)</f>
        <v>3264265.29</v>
      </c>
      <c r="F232" s="95">
        <f t="shared" si="3"/>
        <v>411189555.12</v>
      </c>
      <c r="H232" s="95">
        <v>369395.76</v>
      </c>
      <c r="I232" s="99">
        <f t="shared" si="4"/>
        <v>-2509270.86</v>
      </c>
    </row>
    <row r="233" spans="1:9">
      <c r="A233" s="156" t="s">
        <v>180</v>
      </c>
      <c r="B233" s="119">
        <v>-9</v>
      </c>
      <c r="C233" s="128" t="s">
        <v>853</v>
      </c>
      <c r="D233" s="128">
        <v>158144.85</v>
      </c>
      <c r="E233" s="95">
        <f>VLOOKUP(A233,'Balancete 2014'!A:D,4,0)</f>
        <v>242178.11</v>
      </c>
      <c r="F233" s="95">
        <f t="shared" si="3"/>
        <v>-84033.25999999998</v>
      </c>
      <c r="H233" s="95" t="e">
        <v>#N/A</v>
      </c>
      <c r="I233" s="99">
        <f t="shared" si="4"/>
        <v>-91850.699999999983</v>
      </c>
    </row>
    <row r="234" spans="1:9">
      <c r="A234" s="156" t="s">
        <v>181</v>
      </c>
      <c r="B234" s="119">
        <v>-7</v>
      </c>
      <c r="C234" s="128" t="s">
        <v>854</v>
      </c>
      <c r="D234" s="128">
        <v>603309.75</v>
      </c>
      <c r="E234" s="95">
        <f>VLOOKUP(A234,'Balancete 2014'!A:D,4,0)</f>
        <v>490420.18</v>
      </c>
      <c r="H234" s="95" t="e">
        <v>#N/A</v>
      </c>
      <c r="I234" s="99">
        <f t="shared" si="4"/>
        <v>-472380.89</v>
      </c>
    </row>
    <row r="235" spans="1:9">
      <c r="A235" s="156" t="s">
        <v>182</v>
      </c>
      <c r="B235" s="119">
        <v>-5</v>
      </c>
      <c r="C235" s="128" t="s">
        <v>855</v>
      </c>
      <c r="D235" s="128">
        <v>257232.21</v>
      </c>
      <c r="E235" s="95">
        <f>VLOOKUP(A235,'Balancete 2014'!A:D,4,0)</f>
        <v>31248.01</v>
      </c>
      <c r="H235" s="95" t="e">
        <v>#N/A</v>
      </c>
      <c r="I235" s="99">
        <f t="shared" si="4"/>
        <v>-19221.82</v>
      </c>
    </row>
    <row r="236" spans="1:9">
      <c r="A236" s="156" t="s">
        <v>183</v>
      </c>
      <c r="B236" s="119">
        <v>-1</v>
      </c>
      <c r="C236" s="128" t="s">
        <v>856</v>
      </c>
      <c r="D236" s="128">
        <v>3368739.93</v>
      </c>
      <c r="E236" s="95">
        <f>VLOOKUP(A236,'Balancete 2014'!A:D,4,0)</f>
        <v>2500418.9900000002</v>
      </c>
      <c r="H236" s="95" t="e">
        <v>#N/A</v>
      </c>
      <c r="I236" s="99">
        <f t="shared" si="4"/>
        <v>-2470353.5100000002</v>
      </c>
    </row>
    <row r="237" spans="1:9">
      <c r="A237" s="156" t="s">
        <v>772</v>
      </c>
      <c r="B237" s="119">
        <v>0</v>
      </c>
      <c r="C237" s="128" t="s">
        <v>773</v>
      </c>
      <c r="D237" s="128">
        <v>374491746.10000002</v>
      </c>
      <c r="E237" s="95" t="e">
        <f>VLOOKUP(A237,'Balancete 2014'!A:D,4,0)</f>
        <v>#N/A</v>
      </c>
      <c r="F237" s="95">
        <f>+D237+D238</f>
        <v>410066393.67000002</v>
      </c>
      <c r="H237" s="95">
        <v>285988.15000000002</v>
      </c>
      <c r="I237" s="99" t="e">
        <f t="shared" si="4"/>
        <v>#N/A</v>
      </c>
    </row>
    <row r="238" spans="1:9">
      <c r="A238" s="156" t="s">
        <v>774</v>
      </c>
      <c r="B238" s="119">
        <v>-8</v>
      </c>
      <c r="C238" s="128" t="s">
        <v>775</v>
      </c>
      <c r="D238" s="128">
        <v>35574647.57</v>
      </c>
      <c r="E238" s="95" t="e">
        <f>VLOOKUP(A238,'Balancete 2014'!A:D,4,0)</f>
        <v>#N/A</v>
      </c>
      <c r="F238" s="133">
        <f>+F237/1000</f>
        <v>410066.39367000002</v>
      </c>
      <c r="H238" s="95">
        <v>59244.15</v>
      </c>
      <c r="I238" s="99" t="e">
        <f t="shared" si="4"/>
        <v>#N/A</v>
      </c>
    </row>
    <row r="239" spans="1:9">
      <c r="A239" s="156">
        <v>6</v>
      </c>
      <c r="B239" s="119">
        <v>-9</v>
      </c>
      <c r="C239" s="128" t="s">
        <v>184</v>
      </c>
      <c r="D239" s="128">
        <v>1201232664.8199999</v>
      </c>
      <c r="E239" s="95">
        <f>VLOOKUP(A239,'Balancete 2014'!A:D,4,0)</f>
        <v>4858695773.04</v>
      </c>
      <c r="F239" s="95">
        <v>-420610</v>
      </c>
      <c r="H239" s="95">
        <v>24163.46</v>
      </c>
      <c r="I239" s="99">
        <f t="shared" si="4"/>
        <v>-4858655533.1099997</v>
      </c>
    </row>
    <row r="240" spans="1:9">
      <c r="A240" s="156" t="s">
        <v>185</v>
      </c>
      <c r="B240" s="119">
        <v>-6</v>
      </c>
      <c r="C240" s="128" t="s">
        <v>184</v>
      </c>
      <c r="D240" s="128">
        <v>1201232664.8199999</v>
      </c>
      <c r="E240" s="95">
        <f>VLOOKUP(A240,'Balancete 2014'!A:D,4,0)</f>
        <v>4858695773.04</v>
      </c>
      <c r="F240" s="95">
        <f>+F239+F238</f>
        <v>-10543.606329999981</v>
      </c>
      <c r="H240" s="95" t="e">
        <v>#N/A</v>
      </c>
      <c r="I240" s="99">
        <f t="shared" si="4"/>
        <v>-4853294122.1400003</v>
      </c>
    </row>
    <row r="241" spans="1:11">
      <c r="A241" s="156" t="s">
        <v>186</v>
      </c>
      <c r="B241" s="119">
        <v>-4</v>
      </c>
      <c r="C241" s="128" t="s">
        <v>187</v>
      </c>
      <c r="D241" s="128">
        <v>2415610459.4299998</v>
      </c>
      <c r="E241" s="95">
        <f>VLOOKUP(A241,'Balancete 2014'!A:D,4,0)</f>
        <v>4000000000</v>
      </c>
      <c r="H241" s="95" t="e">
        <v>#N/A</v>
      </c>
      <c r="I241" s="99">
        <f t="shared" si="4"/>
        <v>-3994598349.0999999</v>
      </c>
    </row>
    <row r="242" spans="1:11">
      <c r="A242" s="156" t="s">
        <v>324</v>
      </c>
      <c r="B242" s="119">
        <v>-8</v>
      </c>
      <c r="C242" s="128" t="s">
        <v>188</v>
      </c>
      <c r="D242" s="128">
        <v>4000000000</v>
      </c>
      <c r="E242" s="95">
        <f>VLOOKUP(A242,'Balancete 2014'!A:D,4,0)</f>
        <v>4000000000</v>
      </c>
      <c r="H242" s="95" t="e">
        <v>#N/A</v>
      </c>
      <c r="I242" s="99">
        <f t="shared" ref="I242:I270" si="5">+D230-E242</f>
        <v>-3994598349.0999999</v>
      </c>
    </row>
    <row r="243" spans="1:11">
      <c r="A243" s="156" t="s">
        <v>189</v>
      </c>
      <c r="B243" s="119">
        <v>-3</v>
      </c>
      <c r="C243" s="128" t="s">
        <v>190</v>
      </c>
      <c r="D243" s="128">
        <v>4000000000</v>
      </c>
      <c r="E243" s="95">
        <f>VLOOKUP(A243,'Balancete 2014'!A:D,4,0)</f>
        <v>4000000000</v>
      </c>
      <c r="H243" s="95">
        <v>2228141.88</v>
      </c>
      <c r="I243" s="99">
        <f t="shared" si="5"/>
        <v>-3585546179.5900002</v>
      </c>
    </row>
    <row r="244" spans="1:11">
      <c r="A244" s="156" t="s">
        <v>191</v>
      </c>
      <c r="B244" s="119">
        <v>-3</v>
      </c>
      <c r="C244" s="128" t="s">
        <v>188</v>
      </c>
      <c r="D244" s="128">
        <v>4000000000</v>
      </c>
      <c r="E244" s="95">
        <f>VLOOKUP(A244,'Balancete 2014'!A:D,4,0)</f>
        <v>4000000000</v>
      </c>
      <c r="H244" s="95">
        <v>2228141.88</v>
      </c>
      <c r="I244" s="99">
        <f t="shared" si="5"/>
        <v>-3585546179.5900002</v>
      </c>
    </row>
    <row r="245" spans="1:11">
      <c r="A245" s="156" t="s">
        <v>325</v>
      </c>
      <c r="B245" s="119">
        <v>-2</v>
      </c>
      <c r="C245" s="128" t="s">
        <v>192</v>
      </c>
      <c r="D245" s="128">
        <v>-2798767335.1799998</v>
      </c>
      <c r="E245" s="95" t="e">
        <f>VLOOKUP(A245,'Balancete 2014'!A:D,4,0)</f>
        <v>#N/A</v>
      </c>
      <c r="H245" s="95">
        <v>212083.94</v>
      </c>
      <c r="I245" s="99" t="e">
        <f t="shared" si="5"/>
        <v>#N/A</v>
      </c>
    </row>
    <row r="246" spans="1:11">
      <c r="A246" s="156" t="s">
        <v>193</v>
      </c>
      <c r="B246" s="119">
        <v>-8</v>
      </c>
      <c r="C246" s="128" t="s">
        <v>194</v>
      </c>
      <c r="D246" s="128">
        <v>-2798767335.1799998</v>
      </c>
      <c r="E246" s="95" t="e">
        <f>VLOOKUP(A246,'Balancete 2014'!A:D,4,0)</f>
        <v>#N/A</v>
      </c>
      <c r="H246" s="95">
        <v>402106.93</v>
      </c>
      <c r="I246" s="99" t="e">
        <f t="shared" si="5"/>
        <v>#N/A</v>
      </c>
    </row>
    <row r="247" spans="1:11">
      <c r="A247" s="156" t="s">
        <v>195</v>
      </c>
      <c r="B247" s="119">
        <v>-2</v>
      </c>
      <c r="C247" s="128" t="s">
        <v>905</v>
      </c>
      <c r="D247" s="128">
        <v>-2798767335.1799998</v>
      </c>
      <c r="E247" s="95" t="e">
        <f>VLOOKUP(A247,'Balancete 2014'!A:D,4,0)</f>
        <v>#N/A</v>
      </c>
      <c r="H247" s="95">
        <v>22394.38</v>
      </c>
      <c r="I247" s="99" t="e">
        <f t="shared" si="5"/>
        <v>#N/A</v>
      </c>
    </row>
    <row r="248" spans="1:11">
      <c r="A248" s="156" t="s">
        <v>327</v>
      </c>
      <c r="B248" s="119">
        <v>-7</v>
      </c>
      <c r="C248" s="128" t="s">
        <v>196</v>
      </c>
      <c r="D248" s="128">
        <v>196977842.34</v>
      </c>
      <c r="E248" s="95">
        <f>VLOOKUP(A248,'Balancete 2014'!A:D,4,0)</f>
        <v>1358513588.05</v>
      </c>
      <c r="H248" s="95">
        <v>1591556.63</v>
      </c>
      <c r="I248" s="99">
        <f t="shared" si="5"/>
        <v>-1355144848.1199999</v>
      </c>
      <c r="J248" s="100"/>
    </row>
    <row r="249" spans="1:11">
      <c r="A249" s="156" t="s">
        <v>197</v>
      </c>
      <c r="B249" s="119">
        <v>0</v>
      </c>
      <c r="C249" s="128" t="s">
        <v>198</v>
      </c>
      <c r="D249" s="128">
        <v>147600845.81999999</v>
      </c>
      <c r="E249" s="95">
        <f>VLOOKUP(A249,'Balancete 2014'!A:D,4,0)</f>
        <v>144135793.43000001</v>
      </c>
      <c r="H249" s="95" t="e">
        <v>#N/A</v>
      </c>
      <c r="I249" s="99">
        <f t="shared" si="5"/>
        <v>230355952.67000002</v>
      </c>
    </row>
    <row r="250" spans="1:11">
      <c r="A250" s="156" t="s">
        <v>199</v>
      </c>
      <c r="B250" s="119">
        <v>-1</v>
      </c>
      <c r="C250" s="128" t="s">
        <v>198</v>
      </c>
      <c r="D250" s="128">
        <v>147600845.81999999</v>
      </c>
      <c r="E250" s="95">
        <f>VLOOKUP(A250,'Balancete 2014'!A:D,4,0)</f>
        <v>144135793.43000001</v>
      </c>
      <c r="F250" s="95">
        <f>+D239-D267</f>
        <v>1279090628.1900001</v>
      </c>
      <c r="H250" s="95" t="e">
        <v>#N/A</v>
      </c>
      <c r="I250" s="99">
        <f t="shared" si="5"/>
        <v>-108561145.86000001</v>
      </c>
    </row>
    <row r="251" spans="1:11">
      <c r="A251" s="156" t="s">
        <v>200</v>
      </c>
      <c r="B251" s="119">
        <v>0</v>
      </c>
      <c r="C251" s="128" t="s">
        <v>198</v>
      </c>
      <c r="D251" s="128">
        <v>147600845.81999999</v>
      </c>
      <c r="E251" s="95">
        <f>VLOOKUP(A251,'Balancete 2014'!A:D,4,0)</f>
        <v>144135793.43000001</v>
      </c>
      <c r="H251" s="95">
        <v>3736089610.29</v>
      </c>
      <c r="I251" s="99">
        <f t="shared" si="5"/>
        <v>1057096871.3899999</v>
      </c>
    </row>
    <row r="252" spans="1:11">
      <c r="A252" s="156" t="s">
        <v>201</v>
      </c>
      <c r="B252" s="119">
        <v>-4</v>
      </c>
      <c r="C252" s="128" t="s">
        <v>202</v>
      </c>
      <c r="D252" s="128">
        <f>49376996.52+1214377794.62</f>
        <v>1263754791.1399999</v>
      </c>
      <c r="E252" s="95">
        <f>VLOOKUP(A252,'Balancete 2014'!A:D,4,0)</f>
        <v>1214377794.6199999</v>
      </c>
      <c r="F252" s="95" t="s">
        <v>932</v>
      </c>
      <c r="H252" s="95">
        <v>3736089610.29</v>
      </c>
      <c r="I252" s="99">
        <f t="shared" si="5"/>
        <v>-13145129.799999952</v>
      </c>
    </row>
    <row r="253" spans="1:11">
      <c r="A253" s="156" t="s">
        <v>203</v>
      </c>
      <c r="B253" s="119">
        <v>0</v>
      </c>
      <c r="C253" s="128" t="s">
        <v>202</v>
      </c>
      <c r="D253" s="128">
        <f>49376996.52+1214377794.62</f>
        <v>1263754791.1399999</v>
      </c>
      <c r="E253" s="95">
        <f>VLOOKUP(A253,'Balancete 2014'!A:D,4,0)</f>
        <v>1214377794.6199999</v>
      </c>
      <c r="F253" s="95" t="s">
        <v>932</v>
      </c>
      <c r="H253" s="95">
        <v>3219334938.7199998</v>
      </c>
      <c r="I253" s="99">
        <f t="shared" si="5"/>
        <v>1201232664.8099999</v>
      </c>
      <c r="K253" s="100"/>
    </row>
    <row r="254" spans="1:11">
      <c r="A254" s="156" t="s">
        <v>204</v>
      </c>
      <c r="B254" s="119">
        <v>-4</v>
      </c>
      <c r="C254" s="128" t="s">
        <v>906</v>
      </c>
      <c r="D254" s="128">
        <f>49376996.52+1214377794.62</f>
        <v>1263754791.1399999</v>
      </c>
      <c r="E254" s="95">
        <f>VLOOKUP(A254,'Balancete 2014'!A:D,4,0)</f>
        <v>1214377794.6199999</v>
      </c>
      <c r="F254" s="95" t="s">
        <v>932</v>
      </c>
      <c r="H254" s="95">
        <v>4000000000</v>
      </c>
      <c r="I254" s="99">
        <f t="shared" si="5"/>
        <v>2785622205.3800001</v>
      </c>
      <c r="K254" s="94"/>
    </row>
    <row r="255" spans="1:11">
      <c r="A255" s="156" t="s">
        <v>326</v>
      </c>
      <c r="B255" s="119">
        <v>-5</v>
      </c>
      <c r="C255" s="128" t="s">
        <v>205</v>
      </c>
      <c r="D255" s="128">
        <v>318888902.85000002</v>
      </c>
      <c r="E255" s="95">
        <f>VLOOKUP(A255,'Balancete 2014'!A:D,4,0)</f>
        <v>328378604.33999997</v>
      </c>
      <c r="F255" s="95">
        <f>+D255-E255</f>
        <v>-9489701.4899999499</v>
      </c>
      <c r="H255" s="95">
        <v>4000000000</v>
      </c>
      <c r="I255" s="99">
        <f t="shared" si="5"/>
        <v>3671621395.6599998</v>
      </c>
    </row>
    <row r="256" spans="1:11">
      <c r="A256" s="156" t="s">
        <v>206</v>
      </c>
      <c r="B256" s="119">
        <v>-9</v>
      </c>
      <c r="C256" s="128" t="s">
        <v>207</v>
      </c>
      <c r="D256" s="128">
        <v>304538972.32999998</v>
      </c>
      <c r="E256" s="95">
        <f>VLOOKUP(A256,'Balancete 2014'!A:D,4,0)</f>
        <v>317398267.26999998</v>
      </c>
      <c r="F256" s="95">
        <f t="shared" ref="F256:F261" si="6">+D256-E256</f>
        <v>-12859294.939999998</v>
      </c>
      <c r="H256" s="95">
        <v>4000000000</v>
      </c>
      <c r="I256" s="99">
        <f t="shared" si="5"/>
        <v>3682601732.73</v>
      </c>
    </row>
    <row r="257" spans="1:10">
      <c r="A257" s="156" t="s">
        <v>208</v>
      </c>
      <c r="B257" s="119">
        <v>-4</v>
      </c>
      <c r="C257" s="128" t="s">
        <v>209</v>
      </c>
      <c r="D257" s="128">
        <v>393734360.75</v>
      </c>
      <c r="E257" s="126">
        <f>VLOOKUP(A257,'Balancete 2014'!A:D,4,0)</f>
        <v>408370776.81</v>
      </c>
      <c r="F257" s="95">
        <f t="shared" si="6"/>
        <v>-14636416.060000002</v>
      </c>
      <c r="H257" s="95">
        <v>-780665061.27999997</v>
      </c>
      <c r="I257" s="99">
        <f t="shared" si="5"/>
        <v>-3207138111.9899998</v>
      </c>
    </row>
    <row r="258" spans="1:10">
      <c r="A258" s="156" t="s">
        <v>210</v>
      </c>
      <c r="B258" s="119">
        <v>-9</v>
      </c>
      <c r="C258" s="128" t="s">
        <v>907</v>
      </c>
      <c r="D258" s="128">
        <v>657374339.66999996</v>
      </c>
      <c r="E258" s="126">
        <f>VLOOKUP(A258,'Balancete 2014'!A:D,4,0)</f>
        <v>681811130.83000004</v>
      </c>
      <c r="F258" s="95">
        <f t="shared" si="6"/>
        <v>-24436791.160000086</v>
      </c>
      <c r="H258" s="95">
        <v>-780665061.27999997</v>
      </c>
      <c r="I258" s="99">
        <f t="shared" si="5"/>
        <v>-3480578466.0099998</v>
      </c>
    </row>
    <row r="259" spans="1:10">
      <c r="A259" s="156" t="s">
        <v>211</v>
      </c>
      <c r="B259" s="119">
        <v>-7</v>
      </c>
      <c r="C259" s="128" t="s">
        <v>908</v>
      </c>
      <c r="D259" s="128">
        <v>-263639978.91999999</v>
      </c>
      <c r="E259" s="126">
        <f>VLOOKUP(A259,'Balancete 2014'!A:D,4,0)</f>
        <v>-273440354.01999998</v>
      </c>
      <c r="F259" s="95">
        <f>+D259-E259</f>
        <v>9800375.099999994</v>
      </c>
      <c r="H259" s="95">
        <v>-780665061.27999997</v>
      </c>
      <c r="I259" s="99">
        <f t="shared" si="5"/>
        <v>-2525326981.1599998</v>
      </c>
    </row>
    <row r="260" spans="1:10">
      <c r="A260" s="156" t="s">
        <v>213</v>
      </c>
      <c r="B260" s="119">
        <v>0</v>
      </c>
      <c r="C260" s="128" t="s">
        <v>857</v>
      </c>
      <c r="D260" s="128">
        <v>-89195388.420000002</v>
      </c>
      <c r="E260" s="95">
        <f>VLOOKUP(A260,'Balancete 2014'!A:D,4,0)</f>
        <v>-90972509.540000007</v>
      </c>
      <c r="F260" s="95">
        <f t="shared" si="6"/>
        <v>1777121.1200000048</v>
      </c>
      <c r="H260" s="95">
        <v>907551344.15999997</v>
      </c>
      <c r="I260" s="99">
        <f t="shared" si="5"/>
        <v>287950351.88</v>
      </c>
    </row>
    <row r="261" spans="1:10">
      <c r="A261" s="156" t="s">
        <v>214</v>
      </c>
      <c r="B261" s="119">
        <v>-1</v>
      </c>
      <c r="C261" s="128" t="s">
        <v>858</v>
      </c>
      <c r="D261" s="128">
        <v>-89195388.420000002</v>
      </c>
      <c r="E261" s="95">
        <f>VLOOKUP(A261,'Balancete 2014'!A:D,4,0)</f>
        <v>-90972509.540000007</v>
      </c>
      <c r="F261" s="95">
        <f t="shared" si="6"/>
        <v>1777121.1200000048</v>
      </c>
      <c r="H261" s="95">
        <v>102717609.48</v>
      </c>
      <c r="I261" s="99">
        <f t="shared" si="5"/>
        <v>238573355.36000001</v>
      </c>
    </row>
    <row r="262" spans="1:10">
      <c r="A262" s="156" t="s">
        <v>294</v>
      </c>
      <c r="B262" s="119">
        <v>-8</v>
      </c>
      <c r="C262" s="119" t="s">
        <v>295</v>
      </c>
      <c r="D262" s="128">
        <v>14349930.52</v>
      </c>
      <c r="E262" s="95">
        <f>VLOOKUP(A262,'Balancete 2014'!A:D,4,0)</f>
        <v>10980337.07</v>
      </c>
      <c r="H262" s="95">
        <v>102717609.48</v>
      </c>
      <c r="I262" s="99">
        <f t="shared" si="5"/>
        <v>136620508.75</v>
      </c>
    </row>
    <row r="263" spans="1:10">
      <c r="A263" s="156" t="s">
        <v>296</v>
      </c>
      <c r="B263" s="119">
        <v>-9</v>
      </c>
      <c r="C263" s="128" t="s">
        <v>295</v>
      </c>
      <c r="D263" s="128">
        <v>14182670.960000001</v>
      </c>
      <c r="E263" s="95">
        <f>VLOOKUP(A263,'Balancete 2014'!A:D,4,0)</f>
        <v>10980337.07</v>
      </c>
      <c r="H263" s="95">
        <v>102717609.48</v>
      </c>
      <c r="I263" s="99">
        <f t="shared" si="5"/>
        <v>136620508.75</v>
      </c>
    </row>
    <row r="264" spans="1:10">
      <c r="A264" s="156" t="s">
        <v>297</v>
      </c>
      <c r="B264" s="119">
        <v>-7</v>
      </c>
      <c r="C264" s="128" t="s">
        <v>909</v>
      </c>
      <c r="D264" s="128">
        <v>14182670.960000001</v>
      </c>
      <c r="E264" s="95">
        <f>VLOOKUP(A264,'Balancete 2014'!A:D,4,0)</f>
        <v>10980337.07</v>
      </c>
      <c r="H264" s="95">
        <v>804833734.67999995</v>
      </c>
      <c r="I264" s="99">
        <f t="shared" si="5"/>
        <v>1252774454.0699999</v>
      </c>
    </row>
    <row r="265" spans="1:10">
      <c r="A265" s="156" t="s">
        <v>859</v>
      </c>
      <c r="B265" s="119">
        <v>-4</v>
      </c>
      <c r="C265" s="128" t="s">
        <v>860</v>
      </c>
      <c r="D265" s="128">
        <v>167259.56</v>
      </c>
      <c r="E265" s="95" t="e">
        <f>VLOOKUP(A265,'Balancete 2014'!A:D,4,0)</f>
        <v>#N/A</v>
      </c>
      <c r="H265" s="95">
        <v>804833734.67999995</v>
      </c>
      <c r="I265" s="99" t="e">
        <f t="shared" si="5"/>
        <v>#N/A</v>
      </c>
    </row>
    <row r="266" spans="1:10">
      <c r="A266" s="156" t="s">
        <v>861</v>
      </c>
      <c r="B266" s="119">
        <v>0</v>
      </c>
      <c r="C266" s="128" t="s">
        <v>862</v>
      </c>
      <c r="D266" s="128">
        <v>167259.56</v>
      </c>
      <c r="E266" s="95" t="e">
        <f>VLOOKUP(A266,'Balancete 2014'!A:D,4,0)</f>
        <v>#N/A</v>
      </c>
      <c r="H266" s="95">
        <v>804833734.67999995</v>
      </c>
      <c r="I266" s="99" t="e">
        <f t="shared" si="5"/>
        <v>#N/A</v>
      </c>
    </row>
    <row r="267" spans="1:10">
      <c r="A267" s="156" t="s">
        <v>674</v>
      </c>
      <c r="B267" s="119">
        <v>-1</v>
      </c>
      <c r="C267" s="128" t="s">
        <v>675</v>
      </c>
      <c r="D267" s="128">
        <v>-77857963.370000005</v>
      </c>
      <c r="E267" s="95">
        <f>VLOOKUP(A267,'Balancete 2014'!A:D,4,0)</f>
        <v>-828363678.90999997</v>
      </c>
      <c r="H267" s="95">
        <v>201757722.24000001</v>
      </c>
      <c r="I267" s="99">
        <f t="shared" si="5"/>
        <v>1147252581.76</v>
      </c>
      <c r="J267" s="93">
        <v>8556915.6199999992</v>
      </c>
    </row>
    <row r="268" spans="1:10">
      <c r="A268" s="156" t="s">
        <v>676</v>
      </c>
      <c r="B268" s="119">
        <v>-5</v>
      </c>
      <c r="C268" s="128" t="s">
        <v>675</v>
      </c>
      <c r="D268" s="128">
        <v>-77857963.370000005</v>
      </c>
      <c r="E268" s="95">
        <f>VLOOKUP(A268,'Balancete 2014'!A:D,4,0)</f>
        <v>-828363678.90999997</v>
      </c>
      <c r="H268" s="95">
        <v>202437917.15000001</v>
      </c>
      <c r="I268" s="99">
        <f t="shared" si="5"/>
        <v>1132902651.24</v>
      </c>
    </row>
    <row r="269" spans="1:10">
      <c r="A269" s="156" t="s">
        <v>677</v>
      </c>
      <c r="B269" s="119">
        <v>0</v>
      </c>
      <c r="C269" s="128" t="s">
        <v>675</v>
      </c>
      <c r="D269" s="128">
        <v>-77857963.370000005</v>
      </c>
      <c r="E269" s="95">
        <f>VLOOKUP(A269,'Balancete 2014'!A:D,4,0)</f>
        <v>-828363678.90999997</v>
      </c>
      <c r="H269" s="95">
        <v>313925657.55000001</v>
      </c>
      <c r="I269" s="99">
        <f t="shared" si="5"/>
        <v>1222098039.6599998</v>
      </c>
    </row>
    <row r="270" spans="1:10">
      <c r="A270" s="156" t="s">
        <v>678</v>
      </c>
      <c r="B270" s="119">
        <v>-5</v>
      </c>
      <c r="C270" s="128" t="s">
        <v>679</v>
      </c>
      <c r="D270" s="128">
        <v>-77857963.370000005</v>
      </c>
      <c r="E270" s="95">
        <f>VLOOKUP(A270,'Balancete 2014'!A:D,4,0)</f>
        <v>-828363678.90999997</v>
      </c>
      <c r="H270" s="95">
        <v>524126650.88999999</v>
      </c>
      <c r="I270" s="99">
        <f t="shared" si="5"/>
        <v>1485738018.5799999</v>
      </c>
    </row>
    <row r="271" spans="1:10">
      <c r="A271" s="156">
        <v>7</v>
      </c>
      <c r="B271" s="119">
        <v>-5</v>
      </c>
      <c r="C271" s="128" t="s">
        <v>215</v>
      </c>
      <c r="D271" s="128">
        <v>148844775.94999999</v>
      </c>
      <c r="E271" s="95">
        <f>VLOOKUP(A271,'Balancete 2014'!A:D,4,0)</f>
        <v>1074796645.23</v>
      </c>
      <c r="H271" s="95">
        <v>-210200993.34</v>
      </c>
      <c r="I271" s="99"/>
    </row>
    <row r="272" spans="1:10">
      <c r="A272" s="156" t="s">
        <v>216</v>
      </c>
      <c r="B272" s="119">
        <v>-2</v>
      </c>
      <c r="C272" s="128" t="s">
        <v>217</v>
      </c>
      <c r="D272" s="128">
        <v>148844775.94999999</v>
      </c>
      <c r="E272" s="95">
        <f>VLOOKUP(A272,'Balancete 2014'!A:D,4,0)</f>
        <v>1074796645.23</v>
      </c>
      <c r="H272" s="95">
        <v>-111487740.40000001</v>
      </c>
      <c r="I272" s="99"/>
    </row>
    <row r="273" spans="1:14">
      <c r="A273" s="156" t="s">
        <v>336</v>
      </c>
      <c r="B273" s="119">
        <v>-5</v>
      </c>
      <c r="C273" s="128" t="s">
        <v>218</v>
      </c>
      <c r="D273" s="128">
        <v>6815871.7300000004</v>
      </c>
      <c r="E273" s="95">
        <f>VLOOKUP(A273,'Balancete 2014'!A:D,4,0)</f>
        <v>9226931.5999999996</v>
      </c>
      <c r="H273" s="95">
        <v>-111487740.40000001</v>
      </c>
      <c r="I273" s="99"/>
    </row>
    <row r="274" spans="1:14">
      <c r="A274" s="156" t="s">
        <v>219</v>
      </c>
      <c r="B274" s="119">
        <v>-9</v>
      </c>
      <c r="C274" s="128" t="s">
        <v>220</v>
      </c>
      <c r="D274" s="128">
        <v>6815871.7300000004</v>
      </c>
      <c r="E274" s="95">
        <f>VLOOKUP(A274,'Balancete 2014'!A:D,4,0)</f>
        <v>9226931.5999999996</v>
      </c>
      <c r="H274" s="95">
        <v>-680194.91</v>
      </c>
      <c r="I274" s="99"/>
    </row>
    <row r="275" spans="1:14">
      <c r="A275" s="156" t="s">
        <v>221</v>
      </c>
      <c r="B275" s="119">
        <v>0</v>
      </c>
      <c r="C275" s="128" t="s">
        <v>910</v>
      </c>
      <c r="D275" s="128">
        <v>6815871.7300000004</v>
      </c>
      <c r="E275" s="95">
        <f>VLOOKUP(A275,'Balancete 2014'!A:D,4,0)</f>
        <v>9226931.5999999996</v>
      </c>
      <c r="H275" s="95">
        <v>-680194.91</v>
      </c>
      <c r="I275" s="99"/>
    </row>
    <row r="276" spans="1:14">
      <c r="A276" s="156" t="s">
        <v>223</v>
      </c>
      <c r="B276" s="119">
        <v>-9</v>
      </c>
      <c r="C276" s="128" t="s">
        <v>911</v>
      </c>
      <c r="D276" s="128">
        <v>6815871.7300000004</v>
      </c>
      <c r="E276" s="95">
        <f>VLOOKUP(A276,'Balancete 2014'!A:D,4,0)</f>
        <v>9226931.5999999996</v>
      </c>
      <c r="H276" s="95">
        <v>-680194.91</v>
      </c>
      <c r="I276" s="99"/>
      <c r="M276" s="93" t="s">
        <v>221</v>
      </c>
      <c r="N276" s="95">
        <v>6815871.7300000004</v>
      </c>
    </row>
    <row r="277" spans="1:14">
      <c r="A277" s="156" t="s">
        <v>337</v>
      </c>
      <c r="B277" s="119">
        <v>-3</v>
      </c>
      <c r="C277" s="128" t="s">
        <v>224</v>
      </c>
      <c r="D277" s="128">
        <v>48508310.380000003</v>
      </c>
      <c r="E277" s="95">
        <f>VLOOKUP(A277,'Balancete 2014'!A:D,4,0)</f>
        <v>82742176.739999995</v>
      </c>
      <c r="H277" s="95" t="e">
        <v>#N/A</v>
      </c>
      <c r="I277" s="99"/>
      <c r="M277" s="93" t="s">
        <v>228</v>
      </c>
      <c r="N277" s="95">
        <v>41161085.460000001</v>
      </c>
    </row>
    <row r="278" spans="1:14">
      <c r="A278" s="156" t="s">
        <v>225</v>
      </c>
      <c r="B278" s="119">
        <v>-7</v>
      </c>
      <c r="C278" s="128" t="s">
        <v>226</v>
      </c>
      <c r="D278" s="128">
        <v>41161085.460000001</v>
      </c>
      <c r="E278" s="95">
        <f>VLOOKUP(A278,'Balancete 2014'!A:D,4,0)</f>
        <v>34524345.469999999</v>
      </c>
      <c r="H278" s="95" t="e">
        <v>#N/A</v>
      </c>
      <c r="I278" s="99"/>
      <c r="M278" s="93" t="s">
        <v>578</v>
      </c>
      <c r="N278" s="95">
        <v>1342667.12</v>
      </c>
    </row>
    <row r="279" spans="1:14">
      <c r="A279" s="156" t="s">
        <v>227</v>
      </c>
      <c r="B279" s="119">
        <v>-5</v>
      </c>
      <c r="C279" s="128" t="s">
        <v>863</v>
      </c>
      <c r="D279" s="128">
        <v>41161085.460000001</v>
      </c>
      <c r="E279" s="95">
        <f>VLOOKUP(A279,'Balancete 2014'!A:D,4,0)</f>
        <v>34524345.469999999</v>
      </c>
      <c r="H279" s="95">
        <v>-592721654.38999999</v>
      </c>
      <c r="I279" s="99"/>
    </row>
    <row r="280" spans="1:14">
      <c r="A280" s="156" t="s">
        <v>228</v>
      </c>
      <c r="B280" s="119">
        <v>-3</v>
      </c>
      <c r="C280" s="128" t="s">
        <v>864</v>
      </c>
      <c r="D280" s="128">
        <v>41161085.460000001</v>
      </c>
      <c r="E280" s="95">
        <f>VLOOKUP(A280,'Balancete 2014'!A:D,4,0)</f>
        <v>34524345.469999999</v>
      </c>
      <c r="H280" s="95">
        <v>-592721654.38999999</v>
      </c>
      <c r="I280" s="99"/>
    </row>
    <row r="281" spans="1:14">
      <c r="A281" s="156" t="s">
        <v>564</v>
      </c>
      <c r="B281" s="119">
        <v>0</v>
      </c>
      <c r="C281" s="128" t="s">
        <v>565</v>
      </c>
      <c r="D281" s="128">
        <v>6004557.7999999998</v>
      </c>
      <c r="E281" s="95">
        <f>VLOOKUP(A281,'Balancete 2014'!A:D,4,0)</f>
        <v>24203959.329999998</v>
      </c>
      <c r="H281" s="95">
        <v>-592721654.38999999</v>
      </c>
      <c r="I281" s="99"/>
    </row>
    <row r="282" spans="1:14">
      <c r="A282" s="156" t="s">
        <v>566</v>
      </c>
      <c r="B282" s="119">
        <v>-9</v>
      </c>
      <c r="C282" s="128" t="s">
        <v>912</v>
      </c>
      <c r="D282" s="128">
        <v>6004557.7999999998</v>
      </c>
      <c r="E282" s="95">
        <f>VLOOKUP(A282,'Balancete 2014'!A:D,4,0)</f>
        <v>24203959.329999998</v>
      </c>
      <c r="H282" s="95">
        <v>-592721654.38999999</v>
      </c>
      <c r="I282" s="99"/>
    </row>
    <row r="283" spans="1:14">
      <c r="A283" s="156" t="s">
        <v>568</v>
      </c>
      <c r="B283" s="119">
        <v>-7</v>
      </c>
      <c r="C283" s="128" t="s">
        <v>569</v>
      </c>
      <c r="D283" s="128">
        <v>4699031.5199999996</v>
      </c>
      <c r="E283" s="95">
        <f>VLOOKUP(A283,'Balancete 2014'!A:D,4,0)</f>
        <v>21900744.82</v>
      </c>
      <c r="H283" s="95">
        <v>829578704.90999997</v>
      </c>
      <c r="I283" s="99"/>
    </row>
    <row r="284" spans="1:14">
      <c r="A284" s="156" t="s">
        <v>570</v>
      </c>
      <c r="B284" s="119">
        <v>-5</v>
      </c>
      <c r="C284" s="128" t="s">
        <v>571</v>
      </c>
      <c r="D284" s="128">
        <v>1305526.28</v>
      </c>
      <c r="E284" s="95">
        <f>VLOOKUP(A284,'Balancete 2014'!A:D,4,0)</f>
        <v>1292261.17</v>
      </c>
      <c r="H284" s="95">
        <v>829578704.90999997</v>
      </c>
      <c r="I284" s="99"/>
    </row>
    <row r="285" spans="1:14">
      <c r="A285" s="156" t="s">
        <v>574</v>
      </c>
      <c r="B285" s="119">
        <v>-8</v>
      </c>
      <c r="C285" s="128" t="s">
        <v>575</v>
      </c>
      <c r="D285" s="128">
        <v>1342667.12</v>
      </c>
      <c r="E285" s="95">
        <f>VLOOKUP(A285,'Balancete 2014'!A:D,4,0)</f>
        <v>24013871.940000001</v>
      </c>
      <c r="H285" s="95">
        <v>10042533.48</v>
      </c>
      <c r="I285" s="99"/>
    </row>
    <row r="286" spans="1:14">
      <c r="A286" s="156" t="s">
        <v>576</v>
      </c>
      <c r="B286" s="119">
        <v>-3</v>
      </c>
      <c r="C286" s="128" t="s">
        <v>577</v>
      </c>
      <c r="D286" s="128">
        <v>1342667.12</v>
      </c>
      <c r="E286" s="95">
        <f>VLOOKUP(A286,'Balancete 2014'!A:D,4,0)</f>
        <v>24013871.940000001</v>
      </c>
      <c r="H286" s="95">
        <v>10042533.48</v>
      </c>
      <c r="I286" s="99"/>
    </row>
    <row r="287" spans="1:14">
      <c r="A287" s="156" t="s">
        <v>578</v>
      </c>
      <c r="B287" s="119">
        <v>-8</v>
      </c>
      <c r="C287" s="128" t="s">
        <v>579</v>
      </c>
      <c r="D287" s="128">
        <v>1342667.12</v>
      </c>
      <c r="E287" s="95">
        <f>VLOOKUP(A287,'Balancete 2014'!A:D,4,0)</f>
        <v>24013871.940000001</v>
      </c>
      <c r="H287" s="95">
        <v>10042533.48</v>
      </c>
      <c r="I287" s="99"/>
    </row>
    <row r="288" spans="1:14">
      <c r="A288" s="156" t="s">
        <v>329</v>
      </c>
      <c r="B288" s="119">
        <v>-8</v>
      </c>
      <c r="C288" s="119" t="s">
        <v>229</v>
      </c>
      <c r="D288" s="128">
        <v>92001488.469999999</v>
      </c>
      <c r="E288" s="95">
        <f>VLOOKUP(A288,'Balancete 2014'!A:D,4,0)</f>
        <v>912414694.49000001</v>
      </c>
      <c r="H288" s="95">
        <v>10042533.48</v>
      </c>
      <c r="I288" s="99"/>
    </row>
    <row r="289" spans="1:9">
      <c r="A289" s="156" t="s">
        <v>230</v>
      </c>
      <c r="B289" s="119">
        <v>-5</v>
      </c>
      <c r="C289" s="128" t="s">
        <v>231</v>
      </c>
      <c r="D289" s="128">
        <v>92001488.469999999</v>
      </c>
      <c r="E289" s="95">
        <f>VLOOKUP(A289,'Balancete 2014'!A:D,4,0)</f>
        <v>912414694.49000001</v>
      </c>
      <c r="H289" s="95">
        <v>15815993.16</v>
      </c>
      <c r="I289" s="99"/>
    </row>
    <row r="290" spans="1:9">
      <c r="A290" s="156" t="s">
        <v>232</v>
      </c>
      <c r="B290" s="119">
        <v>0</v>
      </c>
      <c r="C290" s="128" t="s">
        <v>231</v>
      </c>
      <c r="D290" s="128">
        <v>92001488.469999999</v>
      </c>
      <c r="E290" s="95">
        <f>VLOOKUP(A290,'Balancete 2014'!A:D,4,0)</f>
        <v>912414694.49000001</v>
      </c>
      <c r="H290" s="95">
        <v>15815993.16</v>
      </c>
      <c r="I290" s="99"/>
    </row>
    <row r="291" spans="1:9">
      <c r="A291" s="156" t="s">
        <v>233</v>
      </c>
      <c r="B291" s="119">
        <v>-5</v>
      </c>
      <c r="C291" s="128" t="s">
        <v>865</v>
      </c>
      <c r="D291" s="128">
        <v>33871260.969999999</v>
      </c>
      <c r="E291" s="95">
        <f>VLOOKUP(A291,'Balancete 2014'!A:D,4,0)</f>
        <v>879111632.69000006</v>
      </c>
      <c r="H291" s="95">
        <v>15815993.16</v>
      </c>
      <c r="I291" s="99"/>
    </row>
    <row r="292" spans="1:9">
      <c r="A292" s="156" t="s">
        <v>234</v>
      </c>
      <c r="B292" s="119">
        <v>-2</v>
      </c>
      <c r="C292" s="128" t="s">
        <v>235</v>
      </c>
      <c r="D292" s="128">
        <v>58130227.5</v>
      </c>
      <c r="E292" s="95">
        <f>VLOOKUP(A292,'Balancete 2014'!A:D,4,0)</f>
        <v>33303061.800000001</v>
      </c>
      <c r="H292" s="95">
        <v>15815993.16</v>
      </c>
      <c r="I292" s="99"/>
    </row>
    <row r="293" spans="1:9">
      <c r="A293" s="156" t="s">
        <v>332</v>
      </c>
      <c r="B293" s="119">
        <v>-6</v>
      </c>
      <c r="C293" s="119" t="s">
        <v>236</v>
      </c>
      <c r="D293" s="128">
        <v>1519105.37</v>
      </c>
      <c r="E293" s="95">
        <f>VLOOKUP(A293,'Balancete 2014'!A:D,4,0)</f>
        <v>70412842.400000006</v>
      </c>
      <c r="H293" s="95" t="e">
        <v>#N/A</v>
      </c>
      <c r="I293" s="99"/>
    </row>
    <row r="294" spans="1:9">
      <c r="A294" s="156" t="s">
        <v>237</v>
      </c>
      <c r="B294" s="119">
        <v>0</v>
      </c>
      <c r="C294" s="128" t="s">
        <v>238</v>
      </c>
      <c r="D294" s="128">
        <v>1519105.37</v>
      </c>
      <c r="E294" s="95">
        <f>VLOOKUP(A294,'Balancete 2014'!A:D,4,0)</f>
        <v>70412842.400000006</v>
      </c>
      <c r="H294" s="95" t="e">
        <v>#N/A</v>
      </c>
      <c r="I294" s="99"/>
    </row>
    <row r="295" spans="1:9">
      <c r="A295" s="156" t="s">
        <v>333</v>
      </c>
      <c r="B295" s="119">
        <v>-9</v>
      </c>
      <c r="C295" s="128" t="s">
        <v>866</v>
      </c>
      <c r="D295" s="128">
        <v>1467694.4</v>
      </c>
      <c r="E295" s="95">
        <f>VLOOKUP(A295,'Balancete 2014'!A:D,4,0)</f>
        <v>70412757.760000005</v>
      </c>
      <c r="H295" s="95" t="e">
        <v>#N/A</v>
      </c>
      <c r="I295" s="99"/>
    </row>
    <row r="296" spans="1:9">
      <c r="A296" s="156" t="s">
        <v>330</v>
      </c>
      <c r="B296" s="119">
        <v>-1</v>
      </c>
      <c r="C296" s="128" t="s">
        <v>867</v>
      </c>
      <c r="D296" s="128">
        <v>1467694.4</v>
      </c>
      <c r="E296" s="95">
        <f>VLOOKUP(A296,'Balancete 2014'!A:D,4,0)</f>
        <v>70412757.760000005</v>
      </c>
      <c r="H296" s="95" t="e">
        <v>#N/A</v>
      </c>
      <c r="I296" s="99"/>
    </row>
    <row r="297" spans="1:9">
      <c r="A297" s="156" t="s">
        <v>241</v>
      </c>
      <c r="B297" s="119">
        <v>-9</v>
      </c>
      <c r="C297" s="128" t="s">
        <v>584</v>
      </c>
      <c r="D297" s="128">
        <v>51410.97</v>
      </c>
      <c r="E297" s="95">
        <f>VLOOKUP(A297,'Balancete 2014'!A:D,4,0)</f>
        <v>72.78</v>
      </c>
      <c r="H297" s="95" t="e">
        <v>#N/A</v>
      </c>
      <c r="I297" s="99"/>
    </row>
    <row r="298" spans="1:9">
      <c r="A298" s="156" t="s">
        <v>913</v>
      </c>
      <c r="B298" s="119">
        <v>0</v>
      </c>
      <c r="C298" s="128" t="s">
        <v>914</v>
      </c>
      <c r="D298" s="128">
        <v>51410.97</v>
      </c>
      <c r="E298" s="95" t="e">
        <f>VLOOKUP(A298,'Balancete 2014'!A:D,4,0)</f>
        <v>#N/A</v>
      </c>
      <c r="H298" s="95" t="e">
        <v>#N/A</v>
      </c>
      <c r="I298" s="99"/>
    </row>
    <row r="299" spans="1:9">
      <c r="A299" s="156">
        <v>9</v>
      </c>
      <c r="B299" s="119">
        <v>-8</v>
      </c>
      <c r="C299" s="128" t="s">
        <v>620</v>
      </c>
      <c r="D299" s="128">
        <v>98361900.319999993</v>
      </c>
      <c r="E299" s="95">
        <f>VLOOKUP(A299,'Balancete 2014'!A:D,4,0)</f>
        <v>74647059.890000001</v>
      </c>
      <c r="H299" s="95" t="e">
        <v>#N/A</v>
      </c>
      <c r="I299" s="99"/>
    </row>
    <row r="300" spans="1:9">
      <c r="A300" s="156" t="s">
        <v>634</v>
      </c>
      <c r="B300" s="119">
        <v>-8</v>
      </c>
      <c r="C300" s="119" t="s">
        <v>620</v>
      </c>
      <c r="D300" s="128">
        <v>98361900.319999993</v>
      </c>
      <c r="E300" s="95">
        <f>VLOOKUP(A300,'Balancete 2014'!A:D,4,0)</f>
        <v>74647059.890000001</v>
      </c>
      <c r="H300" s="95">
        <v>745887094.76999998</v>
      </c>
      <c r="I300" s="99"/>
    </row>
    <row r="301" spans="1:9">
      <c r="A301" s="156" t="s">
        <v>635</v>
      </c>
      <c r="B301" s="119">
        <v>-1</v>
      </c>
      <c r="C301" s="119" t="s">
        <v>623</v>
      </c>
      <c r="D301" s="128">
        <v>98361900.319999993</v>
      </c>
      <c r="E301" s="95">
        <f>VLOOKUP(A301,'Balancete 2014'!A:D,4,0)</f>
        <v>74647059.890000001</v>
      </c>
      <c r="H301" s="95">
        <v>745887094.76999998</v>
      </c>
      <c r="I301" s="99"/>
    </row>
    <row r="302" spans="1:9">
      <c r="A302" s="156" t="s">
        <v>636</v>
      </c>
      <c r="B302" s="119">
        <v>-5</v>
      </c>
      <c r="C302" s="119" t="s">
        <v>637</v>
      </c>
      <c r="D302" s="128">
        <v>98361900.319999993</v>
      </c>
      <c r="E302" s="95">
        <f>VLOOKUP(A302,'Balancete 2014'!A:D,4,0)</f>
        <v>74647059.890000001</v>
      </c>
      <c r="H302" s="95">
        <v>745887094.76999998</v>
      </c>
      <c r="I302" s="99"/>
    </row>
    <row r="303" spans="1:9">
      <c r="A303" s="156" t="s">
        <v>638</v>
      </c>
      <c r="B303" s="119">
        <v>-1</v>
      </c>
      <c r="C303" s="119" t="s">
        <v>639</v>
      </c>
      <c r="D303" s="128">
        <v>98361900.319999993</v>
      </c>
      <c r="E303" s="95">
        <f>VLOOKUP(A303,'Balancete 2014'!A:D,4,0)</f>
        <v>74647059.890000001</v>
      </c>
      <c r="H303" s="95">
        <v>719600814.76999998</v>
      </c>
      <c r="I303" s="99"/>
    </row>
    <row r="304" spans="1:9">
      <c r="A304" s="156" t="s">
        <v>640</v>
      </c>
      <c r="B304" s="119">
        <v>-6</v>
      </c>
      <c r="C304" s="119" t="s">
        <v>641</v>
      </c>
      <c r="D304" s="128">
        <v>42865000</v>
      </c>
      <c r="E304" s="95">
        <f>VLOOKUP(A304,'Balancete 2014'!A:D,4,0)</f>
        <v>35006416.810000002</v>
      </c>
      <c r="H304" s="95">
        <v>26286280</v>
      </c>
      <c r="I304" s="99"/>
    </row>
    <row r="305" spans="1:4">
      <c r="A305" s="156" t="s">
        <v>642</v>
      </c>
      <c r="B305" s="119">
        <v>-4</v>
      </c>
      <c r="C305" s="119" t="s">
        <v>643</v>
      </c>
      <c r="D305" s="128">
        <v>55496900.32</v>
      </c>
    </row>
    <row r="306" spans="1:4">
      <c r="A306" s="92"/>
    </row>
    <row r="307" spans="1:4">
      <c r="A307" s="92"/>
      <c r="D307" s="93" t="s">
        <v>983</v>
      </c>
    </row>
    <row r="308" spans="1:4">
      <c r="A308" s="92"/>
    </row>
    <row r="309" spans="1:4">
      <c r="A309" s="92"/>
    </row>
    <row r="310" spans="1:4">
      <c r="A310" s="92"/>
    </row>
    <row r="311" spans="1:4">
      <c r="A311" s="92"/>
    </row>
    <row r="312" spans="1:4">
      <c r="A312" s="92"/>
      <c r="B312" s="92"/>
    </row>
    <row r="313" spans="1:4">
      <c r="A313" s="92"/>
    </row>
    <row r="314" spans="1:4">
      <c r="A314" s="92"/>
    </row>
    <row r="315" spans="1:4">
      <c r="A315" s="92"/>
    </row>
    <row r="316" spans="1:4">
      <c r="A316" s="92"/>
    </row>
    <row r="317" spans="1:4">
      <c r="A317" s="92"/>
    </row>
    <row r="318" spans="1:4">
      <c r="A318" s="92"/>
    </row>
    <row r="319" spans="1:4">
      <c r="A319" s="92"/>
    </row>
    <row r="320" spans="1:4">
      <c r="A320" s="92"/>
    </row>
    <row r="321" spans="1:1">
      <c r="A321" s="92"/>
    </row>
    <row r="322" spans="1:1">
      <c r="A322" s="92"/>
    </row>
    <row r="323" spans="1:1">
      <c r="A323" s="92"/>
    </row>
    <row r="324" spans="1:1">
      <c r="A324" s="92"/>
    </row>
    <row r="325" spans="1:1">
      <c r="A325" s="92"/>
    </row>
    <row r="326" spans="1:1">
      <c r="A326" s="92"/>
    </row>
    <row r="327" spans="1:1">
      <c r="A327" s="92"/>
    </row>
    <row r="328" spans="1:1">
      <c r="A328" s="92"/>
    </row>
    <row r="329" spans="1:1">
      <c r="A329" s="92"/>
    </row>
    <row r="330" spans="1:1">
      <c r="A330" s="92"/>
    </row>
    <row r="331" spans="1:1">
      <c r="A331" s="92"/>
    </row>
    <row r="332" spans="1:1">
      <c r="A332" s="92"/>
    </row>
    <row r="333" spans="1:1">
      <c r="A333" s="92"/>
    </row>
    <row r="334" spans="1:1">
      <c r="A334" s="92"/>
    </row>
    <row r="335" spans="1:1">
      <c r="A335" s="92"/>
    </row>
    <row r="336" spans="1:1">
      <c r="A336" s="92"/>
    </row>
    <row r="337" spans="1:1">
      <c r="A337" s="92"/>
    </row>
    <row r="338" spans="1:1">
      <c r="A338" s="92"/>
    </row>
    <row r="339" spans="1:1">
      <c r="A339" s="92"/>
    </row>
    <row r="340" spans="1:1">
      <c r="A340" s="92"/>
    </row>
    <row r="341" spans="1:1">
      <c r="A341" s="92"/>
    </row>
    <row r="342" spans="1:1">
      <c r="A342" s="92"/>
    </row>
    <row r="346" spans="1:1">
      <c r="A346" s="131"/>
    </row>
  </sheetData>
  <phoneticPr fontId="25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7"/>
  <dimension ref="A1:H342"/>
  <sheetViews>
    <sheetView workbookViewId="0">
      <selection activeCell="D226" activeCellId="2" sqref="D215 D220 D226"/>
    </sheetView>
  </sheetViews>
  <sheetFormatPr defaultRowHeight="12.75"/>
  <cols>
    <col min="1" max="1" width="17.5703125" bestFit="1" customWidth="1"/>
    <col min="2" max="2" width="3.7109375" bestFit="1" customWidth="1"/>
    <col min="3" max="3" width="64.140625" bestFit="1" customWidth="1"/>
    <col min="4" max="4" width="30.7109375" customWidth="1"/>
  </cols>
  <sheetData>
    <row r="1" spans="1:4">
      <c r="A1" t="s">
        <v>644</v>
      </c>
      <c r="B1" t="s">
        <v>645</v>
      </c>
      <c r="C1" t="s">
        <v>1114</v>
      </c>
      <c r="D1" t="s">
        <v>1005</v>
      </c>
    </row>
    <row r="2" spans="1:4">
      <c r="A2" s="50">
        <v>0.74960648148148146</v>
      </c>
      <c r="C2" t="s">
        <v>707</v>
      </c>
      <c r="D2" t="s">
        <v>708</v>
      </c>
    </row>
    <row r="3" spans="1:4">
      <c r="A3" t="s">
        <v>646</v>
      </c>
      <c r="B3" t="s">
        <v>647</v>
      </c>
      <c r="C3" t="s">
        <v>709</v>
      </c>
      <c r="D3" t="s">
        <v>1006</v>
      </c>
    </row>
    <row r="4" spans="1:4">
      <c r="A4" t="s">
        <v>611</v>
      </c>
      <c r="B4" t="s">
        <v>612</v>
      </c>
      <c r="C4" t="s">
        <v>711</v>
      </c>
      <c r="D4" t="s">
        <v>712</v>
      </c>
    </row>
    <row r="5" spans="1:4">
      <c r="A5" t="s">
        <v>613</v>
      </c>
      <c r="B5" t="s">
        <v>614</v>
      </c>
      <c r="C5" t="s">
        <v>615</v>
      </c>
    </row>
    <row r="6" spans="1:4">
      <c r="A6" t="s">
        <v>611</v>
      </c>
      <c r="B6" t="s">
        <v>612</v>
      </c>
      <c r="C6" t="s">
        <v>711</v>
      </c>
      <c r="D6" t="s">
        <v>712</v>
      </c>
    </row>
    <row r="8" spans="1:4">
      <c r="A8">
        <v>1</v>
      </c>
      <c r="B8">
        <v>-7</v>
      </c>
      <c r="C8" t="s">
        <v>343</v>
      </c>
      <c r="D8" s="2">
        <v>1632038031.6600001</v>
      </c>
    </row>
    <row r="9" spans="1:4">
      <c r="A9" t="s">
        <v>312</v>
      </c>
      <c r="B9">
        <v>-4</v>
      </c>
      <c r="C9" t="s">
        <v>344</v>
      </c>
      <c r="D9">
        <v>687.88</v>
      </c>
    </row>
    <row r="10" spans="1:4">
      <c r="A10" t="s">
        <v>345</v>
      </c>
      <c r="B10">
        <v>-2</v>
      </c>
      <c r="C10" t="s">
        <v>346</v>
      </c>
      <c r="D10">
        <v>635.9</v>
      </c>
    </row>
    <row r="11" spans="1:4">
      <c r="A11" t="s">
        <v>347</v>
      </c>
      <c r="B11">
        <v>0</v>
      </c>
      <c r="C11" t="s">
        <v>346</v>
      </c>
      <c r="D11">
        <v>635.9</v>
      </c>
    </row>
    <row r="12" spans="1:4">
      <c r="A12" t="s">
        <v>349</v>
      </c>
      <c r="B12">
        <v>-5</v>
      </c>
      <c r="C12" t="s">
        <v>346</v>
      </c>
      <c r="D12">
        <v>635.9</v>
      </c>
    </row>
    <row r="13" spans="1:4">
      <c r="A13" t="s">
        <v>350</v>
      </c>
      <c r="B13">
        <v>-3</v>
      </c>
      <c r="C13" t="s">
        <v>346</v>
      </c>
      <c r="D13">
        <v>635.9</v>
      </c>
    </row>
    <row r="14" spans="1:4">
      <c r="A14" t="s">
        <v>351</v>
      </c>
      <c r="B14">
        <v>0</v>
      </c>
      <c r="C14" t="s">
        <v>352</v>
      </c>
      <c r="D14">
        <v>51.98</v>
      </c>
    </row>
    <row r="15" spans="1:4">
      <c r="A15" t="s">
        <v>353</v>
      </c>
      <c r="B15">
        <v>-2</v>
      </c>
      <c r="C15" t="s">
        <v>352</v>
      </c>
      <c r="D15">
        <v>51.98</v>
      </c>
    </row>
    <row r="16" spans="1:4">
      <c r="A16" t="s">
        <v>354</v>
      </c>
      <c r="B16">
        <v>-8</v>
      </c>
      <c r="C16" t="s">
        <v>352</v>
      </c>
      <c r="D16">
        <v>51.98</v>
      </c>
    </row>
    <row r="17" spans="1:4">
      <c r="A17" t="s">
        <v>355</v>
      </c>
      <c r="B17">
        <v>-6</v>
      </c>
      <c r="C17" t="s">
        <v>352</v>
      </c>
      <c r="D17">
        <v>51.98</v>
      </c>
    </row>
    <row r="18" spans="1:4">
      <c r="A18" t="s">
        <v>313</v>
      </c>
      <c r="B18">
        <v>-1</v>
      </c>
      <c r="C18" t="s">
        <v>356</v>
      </c>
      <c r="D18" s="2">
        <v>117751873.09999999</v>
      </c>
    </row>
    <row r="19" spans="1:4">
      <c r="A19" t="s">
        <v>357</v>
      </c>
      <c r="B19">
        <v>0</v>
      </c>
      <c r="C19" t="s">
        <v>358</v>
      </c>
      <c r="D19" s="2">
        <v>117751873.09999999</v>
      </c>
    </row>
    <row r="20" spans="1:4">
      <c r="A20" t="s">
        <v>359</v>
      </c>
      <c r="B20">
        <v>-3</v>
      </c>
      <c r="C20" t="s">
        <v>360</v>
      </c>
      <c r="D20" s="2">
        <v>117751873.09999999</v>
      </c>
    </row>
    <row r="21" spans="1:4">
      <c r="A21" t="s">
        <v>369</v>
      </c>
      <c r="B21">
        <v>-8</v>
      </c>
      <c r="C21" t="s">
        <v>370</v>
      </c>
      <c r="D21" s="2">
        <v>117751873.09999999</v>
      </c>
    </row>
    <row r="22" spans="1:4">
      <c r="A22" t="s">
        <v>371</v>
      </c>
      <c r="B22">
        <v>-9</v>
      </c>
      <c r="C22" t="s">
        <v>872</v>
      </c>
      <c r="D22" s="2">
        <v>117751873.09999999</v>
      </c>
    </row>
    <row r="23" spans="1:4">
      <c r="A23" t="s">
        <v>362</v>
      </c>
      <c r="B23">
        <v>-9</v>
      </c>
      <c r="C23" t="s">
        <v>363</v>
      </c>
      <c r="D23" s="2">
        <v>1507348347.52</v>
      </c>
    </row>
    <row r="24" spans="1:4">
      <c r="A24" t="s">
        <v>364</v>
      </c>
      <c r="B24">
        <v>-7</v>
      </c>
      <c r="C24" t="s">
        <v>365</v>
      </c>
      <c r="D24" s="2">
        <v>1507348347.52</v>
      </c>
    </row>
    <row r="25" spans="1:4">
      <c r="A25" t="s">
        <v>315</v>
      </c>
      <c r="B25">
        <v>0</v>
      </c>
      <c r="C25" t="s">
        <v>0</v>
      </c>
      <c r="D25" s="2">
        <v>688876225.20000005</v>
      </c>
    </row>
    <row r="26" spans="1:4">
      <c r="A26" t="s">
        <v>1</v>
      </c>
      <c r="B26">
        <v>-7</v>
      </c>
      <c r="C26" t="s">
        <v>2</v>
      </c>
      <c r="D26" s="2">
        <v>688876225.20000005</v>
      </c>
    </row>
    <row r="27" spans="1:4">
      <c r="A27" t="s">
        <v>3</v>
      </c>
      <c r="B27">
        <v>-5</v>
      </c>
      <c r="C27" t="s">
        <v>789</v>
      </c>
      <c r="D27" s="2">
        <v>688876225.20000005</v>
      </c>
    </row>
    <row r="28" spans="1:4">
      <c r="A28" t="s">
        <v>374</v>
      </c>
      <c r="B28">
        <v>-3</v>
      </c>
      <c r="C28" t="s">
        <v>375</v>
      </c>
      <c r="D28" s="2">
        <v>97899807.069999993</v>
      </c>
    </row>
    <row r="29" spans="1:4">
      <c r="A29" t="s">
        <v>376</v>
      </c>
      <c r="B29">
        <v>-6</v>
      </c>
      <c r="C29" t="s">
        <v>377</v>
      </c>
      <c r="D29" s="2">
        <v>97899807.069999993</v>
      </c>
    </row>
    <row r="30" spans="1:4">
      <c r="A30" t="s">
        <v>378</v>
      </c>
      <c r="B30">
        <v>-4</v>
      </c>
      <c r="C30" t="s">
        <v>873</v>
      </c>
      <c r="D30" s="2">
        <v>97899807.069999993</v>
      </c>
    </row>
    <row r="31" spans="1:4">
      <c r="A31" t="s">
        <v>314</v>
      </c>
      <c r="B31">
        <v>-4</v>
      </c>
      <c r="C31" t="s">
        <v>4</v>
      </c>
      <c r="D31" s="2">
        <v>720572315.25</v>
      </c>
    </row>
    <row r="32" spans="1:4">
      <c r="A32" t="s">
        <v>5</v>
      </c>
      <c r="B32">
        <v>0</v>
      </c>
      <c r="C32" t="s">
        <v>6</v>
      </c>
      <c r="D32" s="2">
        <v>720572315.25</v>
      </c>
    </row>
    <row r="33" spans="1:4">
      <c r="A33" t="s">
        <v>7</v>
      </c>
      <c r="B33">
        <v>-7</v>
      </c>
      <c r="C33" t="s">
        <v>874</v>
      </c>
      <c r="D33" s="2">
        <v>720572315.25</v>
      </c>
    </row>
    <row r="34" spans="1:4">
      <c r="A34" t="s">
        <v>12</v>
      </c>
      <c r="B34">
        <v>-5</v>
      </c>
      <c r="C34" t="s">
        <v>13</v>
      </c>
      <c r="D34" s="2">
        <v>6937123.1600000001</v>
      </c>
    </row>
    <row r="35" spans="1:4">
      <c r="A35" t="s">
        <v>316</v>
      </c>
      <c r="B35">
        <v>0</v>
      </c>
      <c r="C35" t="s">
        <v>14</v>
      </c>
      <c r="D35" s="2">
        <v>1758669.46</v>
      </c>
    </row>
    <row r="36" spans="1:4">
      <c r="A36" t="s">
        <v>15</v>
      </c>
      <c r="B36">
        <v>-1</v>
      </c>
      <c r="C36" t="s">
        <v>16</v>
      </c>
      <c r="D36" s="2">
        <v>1758669.46</v>
      </c>
    </row>
    <row r="37" spans="1:4">
      <c r="A37" t="s">
        <v>17</v>
      </c>
      <c r="B37">
        <v>-3</v>
      </c>
      <c r="C37" t="s">
        <v>1007</v>
      </c>
      <c r="D37" s="2">
        <v>1758669.46</v>
      </c>
    </row>
    <row r="38" spans="1:4">
      <c r="A38" t="s">
        <v>18</v>
      </c>
      <c r="B38">
        <v>-1</v>
      </c>
      <c r="C38" t="s">
        <v>791</v>
      </c>
      <c r="D38" s="2">
        <v>335347.78000000003</v>
      </c>
    </row>
    <row r="39" spans="1:4">
      <c r="A39" t="s">
        <v>19</v>
      </c>
      <c r="B39">
        <v>0</v>
      </c>
      <c r="C39" t="s">
        <v>792</v>
      </c>
      <c r="D39" s="2">
        <v>1423321.68</v>
      </c>
    </row>
    <row r="40" spans="1:4">
      <c r="A40" t="s">
        <v>317</v>
      </c>
      <c r="B40">
        <v>0</v>
      </c>
      <c r="C40" t="s">
        <v>20</v>
      </c>
      <c r="D40" s="2">
        <v>5178453.7</v>
      </c>
    </row>
    <row r="41" spans="1:4">
      <c r="A41" t="s">
        <v>21</v>
      </c>
      <c r="B41">
        <v>0</v>
      </c>
      <c r="C41" t="s">
        <v>22</v>
      </c>
      <c r="D41" s="2">
        <v>57498.64</v>
      </c>
    </row>
    <row r="42" spans="1:4">
      <c r="A42" t="s">
        <v>23</v>
      </c>
      <c r="B42">
        <v>-4</v>
      </c>
      <c r="C42" t="s">
        <v>962</v>
      </c>
      <c r="D42" s="2">
        <v>57498.64</v>
      </c>
    </row>
    <row r="43" spans="1:4">
      <c r="A43" t="s">
        <v>24</v>
      </c>
      <c r="B43">
        <v>-2</v>
      </c>
      <c r="C43" t="s">
        <v>793</v>
      </c>
      <c r="D43" s="2">
        <v>42278.41</v>
      </c>
    </row>
    <row r="44" spans="1:4">
      <c r="A44" t="s">
        <v>25</v>
      </c>
      <c r="B44">
        <v>0</v>
      </c>
      <c r="C44" t="s">
        <v>794</v>
      </c>
      <c r="D44" s="2">
        <v>15220.23</v>
      </c>
    </row>
    <row r="45" spans="1:4">
      <c r="A45" t="s">
        <v>26</v>
      </c>
      <c r="B45">
        <v>-8</v>
      </c>
      <c r="C45" t="s">
        <v>27</v>
      </c>
      <c r="D45" s="2">
        <v>1236823</v>
      </c>
    </row>
    <row r="46" spans="1:4">
      <c r="A46" t="s">
        <v>387</v>
      </c>
      <c r="B46">
        <v>0</v>
      </c>
      <c r="C46" t="s">
        <v>935</v>
      </c>
      <c r="D46" s="2">
        <v>1183278.52</v>
      </c>
    </row>
    <row r="47" spans="1:4">
      <c r="A47" t="s">
        <v>393</v>
      </c>
      <c r="B47">
        <v>-2</v>
      </c>
      <c r="C47" t="s">
        <v>938</v>
      </c>
      <c r="D47" s="2">
        <v>1183278.52</v>
      </c>
    </row>
    <row r="48" spans="1:4">
      <c r="A48" t="s">
        <v>670</v>
      </c>
      <c r="B48">
        <v>-5</v>
      </c>
      <c r="C48" t="s">
        <v>1008</v>
      </c>
      <c r="D48" s="2">
        <v>53544.480000000003</v>
      </c>
    </row>
    <row r="49" spans="1:4">
      <c r="A49" t="s">
        <v>671</v>
      </c>
      <c r="B49">
        <v>-3</v>
      </c>
      <c r="C49" t="s">
        <v>875</v>
      </c>
      <c r="D49" s="2">
        <v>53544.480000000003</v>
      </c>
    </row>
    <row r="50" spans="1:4">
      <c r="A50" t="s">
        <v>876</v>
      </c>
      <c r="B50">
        <v>-2</v>
      </c>
      <c r="C50" t="s">
        <v>877</v>
      </c>
      <c r="D50" s="2">
        <v>3878274.07</v>
      </c>
    </row>
    <row r="51" spans="1:4">
      <c r="A51" t="s">
        <v>878</v>
      </c>
      <c r="B51">
        <v>-8</v>
      </c>
      <c r="C51" t="s">
        <v>879</v>
      </c>
      <c r="D51" s="2">
        <v>3878274.07</v>
      </c>
    </row>
    <row r="52" spans="1:4">
      <c r="A52" t="s">
        <v>880</v>
      </c>
      <c r="B52">
        <v>-2</v>
      </c>
      <c r="C52" t="s">
        <v>881</v>
      </c>
      <c r="D52" s="2">
        <v>3878274.07</v>
      </c>
    </row>
    <row r="53" spans="1:4">
      <c r="A53" t="s">
        <v>299</v>
      </c>
      <c r="B53">
        <v>-2</v>
      </c>
      <c r="C53" t="s">
        <v>300</v>
      </c>
      <c r="D53" s="2">
        <v>5857.99</v>
      </c>
    </row>
    <row r="54" spans="1:4">
      <c r="A54" t="s">
        <v>301</v>
      </c>
      <c r="B54">
        <v>-7</v>
      </c>
      <c r="C54" t="s">
        <v>300</v>
      </c>
      <c r="D54" s="2">
        <v>5857.99</v>
      </c>
    </row>
    <row r="55" spans="1:4">
      <c r="A55" t="s">
        <v>302</v>
      </c>
      <c r="B55">
        <v>-4</v>
      </c>
      <c r="C55" t="s">
        <v>882</v>
      </c>
      <c r="D55" s="2">
        <v>5857.99</v>
      </c>
    </row>
    <row r="56" spans="1:4">
      <c r="A56">
        <v>2</v>
      </c>
      <c r="B56">
        <v>-3</v>
      </c>
      <c r="C56" t="s">
        <v>616</v>
      </c>
      <c r="D56" s="2">
        <v>2052857494.0799999</v>
      </c>
    </row>
    <row r="57" spans="1:4">
      <c r="A57" t="s">
        <v>318</v>
      </c>
      <c r="B57">
        <v>0</v>
      </c>
      <c r="C57" t="s">
        <v>28</v>
      </c>
      <c r="D57" s="2">
        <v>2052857494.0799999</v>
      </c>
    </row>
    <row r="58" spans="1:4">
      <c r="A58" t="s">
        <v>29</v>
      </c>
      <c r="B58">
        <v>-7</v>
      </c>
      <c r="C58" t="s">
        <v>30</v>
      </c>
      <c r="D58" s="2">
        <v>2052857494.0799999</v>
      </c>
    </row>
    <row r="59" spans="1:4">
      <c r="A59" t="s">
        <v>31</v>
      </c>
      <c r="B59">
        <v>0</v>
      </c>
      <c r="C59" t="s">
        <v>32</v>
      </c>
      <c r="D59" s="2">
        <v>2087333381.1500001</v>
      </c>
    </row>
    <row r="60" spans="1:4">
      <c r="A60" t="s">
        <v>265</v>
      </c>
      <c r="B60">
        <v>-2</v>
      </c>
      <c r="C60" t="s">
        <v>396</v>
      </c>
      <c r="D60" s="2">
        <v>1485670937.0699999</v>
      </c>
    </row>
    <row r="61" spans="1:4">
      <c r="A61" t="s">
        <v>266</v>
      </c>
      <c r="B61">
        <v>0</v>
      </c>
      <c r="C61" t="s">
        <v>1009</v>
      </c>
      <c r="D61" s="2">
        <v>1486623576.26</v>
      </c>
    </row>
    <row r="62" spans="1:4">
      <c r="A62" t="s">
        <v>648</v>
      </c>
      <c r="B62">
        <v>-9</v>
      </c>
      <c r="C62" t="s">
        <v>649</v>
      </c>
      <c r="D62" s="2">
        <v>-952639.19</v>
      </c>
    </row>
    <row r="63" spans="1:4">
      <c r="A63" t="s">
        <v>267</v>
      </c>
      <c r="B63">
        <v>-9</v>
      </c>
      <c r="C63" t="s">
        <v>397</v>
      </c>
      <c r="D63" s="2">
        <v>176358000</v>
      </c>
    </row>
    <row r="64" spans="1:4">
      <c r="A64" t="s">
        <v>268</v>
      </c>
      <c r="B64">
        <v>-7</v>
      </c>
      <c r="C64" t="s">
        <v>398</v>
      </c>
      <c r="D64" s="2">
        <v>176358000</v>
      </c>
    </row>
    <row r="65" spans="1:4">
      <c r="A65" t="s">
        <v>269</v>
      </c>
      <c r="B65">
        <v>-1</v>
      </c>
      <c r="C65" t="s">
        <v>399</v>
      </c>
      <c r="D65" s="2">
        <v>32683799.68</v>
      </c>
    </row>
    <row r="66" spans="1:4">
      <c r="A66" t="s">
        <v>270</v>
      </c>
      <c r="B66">
        <v>0</v>
      </c>
      <c r="C66" t="s">
        <v>400</v>
      </c>
      <c r="D66" s="2">
        <v>162276000</v>
      </c>
    </row>
    <row r="67" spans="1:4">
      <c r="A67" t="s">
        <v>271</v>
      </c>
      <c r="B67">
        <v>-8</v>
      </c>
      <c r="C67" t="s">
        <v>401</v>
      </c>
      <c r="D67" s="2">
        <v>-129592200.31999999</v>
      </c>
    </row>
    <row r="68" spans="1:4">
      <c r="A68" t="s">
        <v>272</v>
      </c>
      <c r="B68">
        <v>-8</v>
      </c>
      <c r="C68" t="s">
        <v>273</v>
      </c>
      <c r="D68" s="2">
        <v>146024147.78</v>
      </c>
    </row>
    <row r="69" spans="1:4">
      <c r="A69" t="s">
        <v>275</v>
      </c>
      <c r="B69">
        <v>-4</v>
      </c>
      <c r="C69" t="s">
        <v>402</v>
      </c>
      <c r="D69" s="2">
        <v>23111134.75</v>
      </c>
    </row>
    <row r="70" spans="1:4">
      <c r="A70" t="s">
        <v>276</v>
      </c>
      <c r="B70">
        <v>-2</v>
      </c>
      <c r="C70" t="s">
        <v>403</v>
      </c>
      <c r="D70" s="2">
        <v>6993684.9100000001</v>
      </c>
    </row>
    <row r="71" spans="1:4">
      <c r="A71" t="s">
        <v>404</v>
      </c>
      <c r="B71">
        <v>0</v>
      </c>
      <c r="C71" t="s">
        <v>405</v>
      </c>
      <c r="D71" s="2">
        <v>39408512.359999999</v>
      </c>
    </row>
    <row r="72" spans="1:4">
      <c r="A72" t="s">
        <v>277</v>
      </c>
      <c r="B72">
        <v>0</v>
      </c>
      <c r="C72" t="s">
        <v>406</v>
      </c>
      <c r="D72" s="2">
        <v>1874310.73</v>
      </c>
    </row>
    <row r="73" spans="1:4">
      <c r="A73" t="s">
        <v>278</v>
      </c>
      <c r="B73">
        <v>-9</v>
      </c>
      <c r="C73" t="s">
        <v>407</v>
      </c>
      <c r="D73" s="2">
        <v>2.5</v>
      </c>
    </row>
    <row r="74" spans="1:4">
      <c r="A74" t="s">
        <v>279</v>
      </c>
      <c r="B74">
        <v>-7</v>
      </c>
      <c r="C74" t="s">
        <v>408</v>
      </c>
      <c r="D74" s="2">
        <v>32684684.059999999</v>
      </c>
    </row>
    <row r="75" spans="1:4">
      <c r="A75" t="s">
        <v>281</v>
      </c>
      <c r="B75">
        <v>-1</v>
      </c>
      <c r="C75" t="s">
        <v>410</v>
      </c>
      <c r="D75" s="2">
        <v>37404565.130000003</v>
      </c>
    </row>
    <row r="76" spans="1:4">
      <c r="A76" t="s">
        <v>411</v>
      </c>
      <c r="B76">
        <v>0</v>
      </c>
      <c r="C76" t="s">
        <v>1010</v>
      </c>
      <c r="D76" s="2">
        <v>1010953.34</v>
      </c>
    </row>
    <row r="77" spans="1:4">
      <c r="A77" t="s">
        <v>685</v>
      </c>
      <c r="B77">
        <v>0</v>
      </c>
      <c r="C77" t="s">
        <v>883</v>
      </c>
      <c r="D77" s="2">
        <v>3536300</v>
      </c>
    </row>
    <row r="78" spans="1:4">
      <c r="A78" t="s">
        <v>282</v>
      </c>
      <c r="B78">
        <v>-4</v>
      </c>
      <c r="C78" t="s">
        <v>413</v>
      </c>
      <c r="D78" s="2">
        <v>79281286</v>
      </c>
    </row>
    <row r="79" spans="1:4">
      <c r="A79" t="s">
        <v>283</v>
      </c>
      <c r="B79">
        <v>-2</v>
      </c>
      <c r="C79" t="s">
        <v>414</v>
      </c>
      <c r="D79" s="2">
        <v>79281286</v>
      </c>
    </row>
    <row r="80" spans="1:4">
      <c r="A80" t="s">
        <v>284</v>
      </c>
      <c r="B80">
        <v>-7</v>
      </c>
      <c r="C80" t="s">
        <v>884</v>
      </c>
      <c r="D80" s="2">
        <v>104734212</v>
      </c>
    </row>
    <row r="81" spans="1:4">
      <c r="A81" t="s">
        <v>285</v>
      </c>
      <c r="B81">
        <v>-5</v>
      </c>
      <c r="C81" t="s">
        <v>416</v>
      </c>
      <c r="D81" s="2">
        <v>190425840</v>
      </c>
    </row>
    <row r="82" spans="1:4">
      <c r="A82" t="s">
        <v>286</v>
      </c>
      <c r="B82">
        <v>-3</v>
      </c>
      <c r="C82" t="s">
        <v>417</v>
      </c>
      <c r="D82" s="2">
        <v>-85691628</v>
      </c>
    </row>
    <row r="83" spans="1:4">
      <c r="A83" t="s">
        <v>743</v>
      </c>
      <c r="B83">
        <v>0</v>
      </c>
      <c r="C83" t="s">
        <v>885</v>
      </c>
      <c r="D83" s="2">
        <v>62580998.619999997</v>
      </c>
    </row>
    <row r="84" spans="1:4">
      <c r="A84" t="s">
        <v>745</v>
      </c>
      <c r="B84">
        <v>-8</v>
      </c>
      <c r="C84" t="s">
        <v>688</v>
      </c>
      <c r="D84" s="2">
        <v>66011000</v>
      </c>
    </row>
    <row r="85" spans="1:4">
      <c r="A85" t="s">
        <v>747</v>
      </c>
      <c r="B85">
        <v>-6</v>
      </c>
      <c r="C85" t="s">
        <v>740</v>
      </c>
      <c r="D85" s="2">
        <v>-3430001.38</v>
      </c>
    </row>
    <row r="86" spans="1:4">
      <c r="A86" t="s">
        <v>1011</v>
      </c>
      <c r="B86">
        <v>0</v>
      </c>
      <c r="C86" t="s">
        <v>1012</v>
      </c>
      <c r="D86" s="2">
        <v>-34475887.07</v>
      </c>
    </row>
    <row r="87" spans="1:4">
      <c r="A87" t="s">
        <v>1013</v>
      </c>
      <c r="B87">
        <v>-4</v>
      </c>
      <c r="C87" t="s">
        <v>1014</v>
      </c>
      <c r="D87" s="2">
        <v>-34475887.07</v>
      </c>
    </row>
    <row r="88" spans="1:4">
      <c r="A88" t="s">
        <v>1015</v>
      </c>
      <c r="B88">
        <v>-9</v>
      </c>
      <c r="C88" t="s">
        <v>1016</v>
      </c>
      <c r="D88" s="2">
        <v>-34475887.07</v>
      </c>
    </row>
    <row r="89" spans="1:4">
      <c r="A89" t="s">
        <v>319</v>
      </c>
      <c r="B89">
        <v>-8</v>
      </c>
      <c r="C89" t="s">
        <v>33</v>
      </c>
      <c r="D89" s="2">
        <v>0</v>
      </c>
    </row>
    <row r="90" spans="1:4">
      <c r="A90" t="s">
        <v>34</v>
      </c>
      <c r="B90">
        <v>0</v>
      </c>
      <c r="C90" t="s">
        <v>35</v>
      </c>
      <c r="D90" s="2">
        <v>0</v>
      </c>
    </row>
    <row r="91" spans="1:4">
      <c r="A91" t="s">
        <v>418</v>
      </c>
      <c r="B91">
        <v>-8</v>
      </c>
      <c r="C91" t="s">
        <v>419</v>
      </c>
      <c r="D91" s="2">
        <v>1500</v>
      </c>
    </row>
    <row r="92" spans="1:4">
      <c r="A92" t="s">
        <v>420</v>
      </c>
      <c r="B92">
        <v>0</v>
      </c>
      <c r="C92" t="s">
        <v>421</v>
      </c>
      <c r="D92" s="2">
        <v>1500</v>
      </c>
    </row>
    <row r="93" spans="1:4">
      <c r="A93" t="s">
        <v>422</v>
      </c>
      <c r="B93">
        <v>-9</v>
      </c>
      <c r="C93" t="s">
        <v>886</v>
      </c>
      <c r="D93" s="2">
        <v>1500</v>
      </c>
    </row>
    <row r="94" spans="1:4">
      <c r="A94" t="s">
        <v>36</v>
      </c>
      <c r="B94">
        <v>-4</v>
      </c>
      <c r="C94" t="s">
        <v>37</v>
      </c>
      <c r="D94" s="2">
        <v>-1500</v>
      </c>
    </row>
    <row r="95" spans="1:4">
      <c r="A95" t="s">
        <v>38</v>
      </c>
      <c r="B95">
        <v>0</v>
      </c>
      <c r="C95" t="s">
        <v>423</v>
      </c>
      <c r="D95" s="2">
        <v>-1500</v>
      </c>
    </row>
    <row r="96" spans="1:4">
      <c r="A96" t="s">
        <v>39</v>
      </c>
      <c r="B96">
        <v>-4</v>
      </c>
      <c r="C96" t="s">
        <v>887</v>
      </c>
      <c r="D96" s="2">
        <v>-1500</v>
      </c>
    </row>
    <row r="97" spans="1:4">
      <c r="A97">
        <v>3</v>
      </c>
      <c r="B97">
        <v>0</v>
      </c>
      <c r="C97" t="s">
        <v>620</v>
      </c>
      <c r="D97" s="2">
        <v>114218157.56</v>
      </c>
    </row>
    <row r="98" spans="1:4">
      <c r="A98" t="s">
        <v>621</v>
      </c>
      <c r="B98">
        <v>0</v>
      </c>
      <c r="C98" t="s">
        <v>620</v>
      </c>
      <c r="D98" s="2">
        <v>114218157.56</v>
      </c>
    </row>
    <row r="99" spans="1:4">
      <c r="A99" t="s">
        <v>622</v>
      </c>
      <c r="B99">
        <v>-3</v>
      </c>
      <c r="C99" t="s">
        <v>623</v>
      </c>
      <c r="D99" s="2">
        <v>114218157.56</v>
      </c>
    </row>
    <row r="100" spans="1:4">
      <c r="A100" t="s">
        <v>624</v>
      </c>
      <c r="B100">
        <v>-7</v>
      </c>
      <c r="C100" t="s">
        <v>625</v>
      </c>
      <c r="D100" s="2">
        <v>114218157.56</v>
      </c>
    </row>
    <row r="101" spans="1:4">
      <c r="A101" t="s">
        <v>626</v>
      </c>
      <c r="B101">
        <v>-3</v>
      </c>
      <c r="C101" t="s">
        <v>625</v>
      </c>
      <c r="D101" s="2">
        <v>114218157.56</v>
      </c>
    </row>
    <row r="102" spans="1:4">
      <c r="A102" t="s">
        <v>627</v>
      </c>
      <c r="B102">
        <v>-8</v>
      </c>
      <c r="C102" t="s">
        <v>628</v>
      </c>
      <c r="D102" s="2">
        <v>42865000</v>
      </c>
    </row>
    <row r="103" spans="1:4">
      <c r="A103" t="s">
        <v>629</v>
      </c>
      <c r="B103">
        <v>-6</v>
      </c>
      <c r="C103" t="s">
        <v>630</v>
      </c>
      <c r="D103" s="2">
        <v>71353157.560000002</v>
      </c>
    </row>
    <row r="104" spans="1:4">
      <c r="A104">
        <v>8</v>
      </c>
      <c r="B104">
        <v>-1</v>
      </c>
      <c r="C104" t="s">
        <v>40</v>
      </c>
      <c r="D104" s="2">
        <v>320368802.38</v>
      </c>
    </row>
    <row r="105" spans="1:4">
      <c r="A105" t="s">
        <v>41</v>
      </c>
      <c r="B105">
        <v>-9</v>
      </c>
      <c r="C105" t="s">
        <v>42</v>
      </c>
      <c r="D105" s="2">
        <v>288326842.72000003</v>
      </c>
    </row>
    <row r="106" spans="1:4">
      <c r="A106" t="s">
        <v>331</v>
      </c>
      <c r="B106">
        <v>-8</v>
      </c>
      <c r="C106" t="s">
        <v>43</v>
      </c>
      <c r="D106" s="2">
        <v>230349612.99000001</v>
      </c>
    </row>
    <row r="107" spans="1:4">
      <c r="A107" t="s">
        <v>44</v>
      </c>
      <c r="B107">
        <v>-5</v>
      </c>
      <c r="C107" t="s">
        <v>45</v>
      </c>
      <c r="D107" s="2">
        <v>230349612.99000001</v>
      </c>
    </row>
    <row r="108" spans="1:4">
      <c r="A108" t="s">
        <v>46</v>
      </c>
      <c r="B108">
        <v>0</v>
      </c>
      <c r="C108" t="s">
        <v>47</v>
      </c>
      <c r="D108" s="2">
        <v>230349612.99000001</v>
      </c>
    </row>
    <row r="109" spans="1:4">
      <c r="A109" t="s">
        <v>49</v>
      </c>
      <c r="B109">
        <v>-3</v>
      </c>
      <c r="C109" t="s">
        <v>1017</v>
      </c>
      <c r="D109" s="2">
        <v>20906999.82</v>
      </c>
    </row>
    <row r="110" spans="1:4">
      <c r="A110" t="s">
        <v>50</v>
      </c>
      <c r="B110">
        <v>-2</v>
      </c>
      <c r="C110" t="s">
        <v>1018</v>
      </c>
      <c r="D110" s="2">
        <v>13775086.5</v>
      </c>
    </row>
    <row r="111" spans="1:4">
      <c r="A111" t="s">
        <v>1019</v>
      </c>
      <c r="B111">
        <v>0</v>
      </c>
      <c r="C111" t="s">
        <v>1020</v>
      </c>
      <c r="D111" s="2">
        <v>137242051.50999999</v>
      </c>
    </row>
    <row r="112" spans="1:4">
      <c r="A112" t="s">
        <v>1021</v>
      </c>
      <c r="B112">
        <v>-9</v>
      </c>
      <c r="C112" t="s">
        <v>1022</v>
      </c>
      <c r="D112" s="2">
        <v>43848670.549999997</v>
      </c>
    </row>
    <row r="113" spans="1:4">
      <c r="A113" t="s">
        <v>1023</v>
      </c>
      <c r="B113">
        <v>-7</v>
      </c>
      <c r="C113" t="s">
        <v>1024</v>
      </c>
      <c r="D113" s="2">
        <v>33671.15</v>
      </c>
    </row>
    <row r="114" spans="1:4">
      <c r="A114" t="s">
        <v>1025</v>
      </c>
      <c r="B114">
        <v>-5</v>
      </c>
      <c r="C114" t="s">
        <v>1026</v>
      </c>
      <c r="D114" s="2">
        <v>1313609.95</v>
      </c>
    </row>
    <row r="115" spans="1:4">
      <c r="A115" t="s">
        <v>1027</v>
      </c>
      <c r="B115">
        <v>-1</v>
      </c>
      <c r="C115" t="s">
        <v>1028</v>
      </c>
      <c r="D115" s="2">
        <v>10080779.98</v>
      </c>
    </row>
    <row r="116" spans="1:4">
      <c r="A116" t="s">
        <v>1029</v>
      </c>
      <c r="B116">
        <v>0</v>
      </c>
      <c r="C116" t="s">
        <v>1030</v>
      </c>
      <c r="D116" s="2">
        <v>421748.44</v>
      </c>
    </row>
    <row r="117" spans="1:4">
      <c r="A117" t="s">
        <v>1031</v>
      </c>
      <c r="B117">
        <v>-8</v>
      </c>
      <c r="C117" t="s">
        <v>1032</v>
      </c>
      <c r="D117" s="2">
        <v>651422.4</v>
      </c>
    </row>
    <row r="118" spans="1:4">
      <c r="A118" t="s">
        <v>1033</v>
      </c>
      <c r="B118">
        <v>-6</v>
      </c>
      <c r="C118" t="s">
        <v>1034</v>
      </c>
      <c r="D118" s="2">
        <v>2075572.69</v>
      </c>
    </row>
    <row r="119" spans="1:4">
      <c r="A119" t="s">
        <v>51</v>
      </c>
      <c r="B119">
        <v>-6</v>
      </c>
      <c r="C119" t="s">
        <v>52</v>
      </c>
      <c r="D119" s="2">
        <v>14775312.08</v>
      </c>
    </row>
    <row r="120" spans="1:4">
      <c r="A120" t="s">
        <v>53</v>
      </c>
      <c r="B120">
        <v>0</v>
      </c>
      <c r="C120" t="s">
        <v>54</v>
      </c>
      <c r="D120" s="2">
        <v>25918.45</v>
      </c>
    </row>
    <row r="121" spans="1:4">
      <c r="A121" t="s">
        <v>55</v>
      </c>
      <c r="B121">
        <v>-1</v>
      </c>
      <c r="C121" t="s">
        <v>54</v>
      </c>
      <c r="D121" s="2">
        <v>25918.45</v>
      </c>
    </row>
    <row r="122" spans="1:4">
      <c r="A122" t="s">
        <v>56</v>
      </c>
      <c r="B122">
        <v>0</v>
      </c>
      <c r="C122" t="s">
        <v>795</v>
      </c>
      <c r="D122" s="2">
        <v>25918.45</v>
      </c>
    </row>
    <row r="123" spans="1:4">
      <c r="A123" t="s">
        <v>57</v>
      </c>
      <c r="B123">
        <v>-3</v>
      </c>
      <c r="C123" t="s">
        <v>58</v>
      </c>
      <c r="D123" s="2">
        <v>255681.24</v>
      </c>
    </row>
    <row r="124" spans="1:4">
      <c r="A124" t="s">
        <v>59</v>
      </c>
      <c r="B124">
        <v>-5</v>
      </c>
      <c r="C124" t="s">
        <v>58</v>
      </c>
      <c r="D124" s="2">
        <v>255681.24</v>
      </c>
    </row>
    <row r="125" spans="1:4">
      <c r="A125" t="s">
        <v>60</v>
      </c>
      <c r="B125">
        <v>-3</v>
      </c>
      <c r="C125" t="s">
        <v>58</v>
      </c>
      <c r="D125" s="2">
        <v>255681.24</v>
      </c>
    </row>
    <row r="126" spans="1:4">
      <c r="A126" t="s">
        <v>61</v>
      </c>
      <c r="B126">
        <v>-6</v>
      </c>
      <c r="C126" t="s">
        <v>62</v>
      </c>
      <c r="D126" s="2">
        <v>3062158.43</v>
      </c>
    </row>
    <row r="127" spans="1:4">
      <c r="A127" t="s">
        <v>63</v>
      </c>
      <c r="B127">
        <v>-3</v>
      </c>
      <c r="C127" t="s">
        <v>796</v>
      </c>
      <c r="D127" s="2">
        <v>3062158.43</v>
      </c>
    </row>
    <row r="128" spans="1:4">
      <c r="A128" t="s">
        <v>64</v>
      </c>
      <c r="B128">
        <v>-1</v>
      </c>
      <c r="C128" t="s">
        <v>797</v>
      </c>
      <c r="D128" s="2">
        <v>1891081.36</v>
      </c>
    </row>
    <row r="129" spans="1:4">
      <c r="A129" t="s">
        <v>65</v>
      </c>
      <c r="B129">
        <v>0</v>
      </c>
      <c r="C129" t="s">
        <v>798</v>
      </c>
      <c r="D129" s="2">
        <v>199366.42</v>
      </c>
    </row>
    <row r="130" spans="1:4">
      <c r="A130" t="s">
        <v>66</v>
      </c>
      <c r="B130">
        <v>-8</v>
      </c>
      <c r="C130" t="s">
        <v>799</v>
      </c>
      <c r="D130" s="2">
        <v>574947.17000000004</v>
      </c>
    </row>
    <row r="131" spans="1:4">
      <c r="A131" t="s">
        <v>67</v>
      </c>
      <c r="B131">
        <v>-4</v>
      </c>
      <c r="C131" t="s">
        <v>890</v>
      </c>
      <c r="D131" s="2">
        <v>147154.07</v>
      </c>
    </row>
    <row r="132" spans="1:4">
      <c r="A132" t="s">
        <v>68</v>
      </c>
      <c r="B132">
        <v>0</v>
      </c>
      <c r="C132" t="s">
        <v>800</v>
      </c>
      <c r="D132" s="2">
        <v>44904</v>
      </c>
    </row>
    <row r="133" spans="1:4">
      <c r="A133" t="s">
        <v>436</v>
      </c>
      <c r="B133">
        <v>0</v>
      </c>
      <c r="C133" t="s">
        <v>801</v>
      </c>
      <c r="D133" s="2">
        <v>37300.35</v>
      </c>
    </row>
    <row r="134" spans="1:4">
      <c r="A134" t="s">
        <v>438</v>
      </c>
      <c r="B134">
        <v>-9</v>
      </c>
      <c r="C134" t="s">
        <v>802</v>
      </c>
      <c r="D134" s="2">
        <v>9602.9599999999991</v>
      </c>
    </row>
    <row r="135" spans="1:4">
      <c r="A135" t="s">
        <v>440</v>
      </c>
      <c r="B135">
        <v>-7</v>
      </c>
      <c r="C135" t="s">
        <v>803</v>
      </c>
      <c r="D135" s="2">
        <v>29683.919999999998</v>
      </c>
    </row>
    <row r="136" spans="1:4">
      <c r="A136" t="s">
        <v>442</v>
      </c>
      <c r="B136">
        <v>-5</v>
      </c>
      <c r="C136" t="s">
        <v>804</v>
      </c>
      <c r="D136" s="2">
        <v>10414.31</v>
      </c>
    </row>
    <row r="137" spans="1:4">
      <c r="A137" t="s">
        <v>69</v>
      </c>
      <c r="B137">
        <v>-3</v>
      </c>
      <c r="C137" t="s">
        <v>805</v>
      </c>
      <c r="D137" s="2">
        <v>30852.19</v>
      </c>
    </row>
    <row r="138" spans="1:4">
      <c r="A138" t="s">
        <v>70</v>
      </c>
      <c r="B138">
        <v>-1</v>
      </c>
      <c r="C138" t="s">
        <v>942</v>
      </c>
      <c r="D138" s="2">
        <v>64239.23</v>
      </c>
    </row>
    <row r="139" spans="1:4">
      <c r="A139" t="s">
        <v>71</v>
      </c>
      <c r="B139">
        <v>0</v>
      </c>
      <c r="C139" t="s">
        <v>806</v>
      </c>
      <c r="D139" s="2">
        <v>22612.45</v>
      </c>
    </row>
    <row r="140" spans="1:4">
      <c r="A140" t="s">
        <v>72</v>
      </c>
      <c r="B140">
        <v>-8</v>
      </c>
      <c r="C140" t="s">
        <v>73</v>
      </c>
      <c r="D140" s="2">
        <v>107688.12</v>
      </c>
    </row>
    <row r="141" spans="1:4">
      <c r="A141" t="s">
        <v>74</v>
      </c>
      <c r="B141">
        <v>0</v>
      </c>
      <c r="C141" t="s">
        <v>807</v>
      </c>
      <c r="D141" s="2">
        <v>107688.12</v>
      </c>
    </row>
    <row r="142" spans="1:4">
      <c r="A142" t="s">
        <v>76</v>
      </c>
      <c r="B142">
        <v>-8</v>
      </c>
      <c r="C142" t="s">
        <v>808</v>
      </c>
      <c r="D142" s="2">
        <v>107688.12</v>
      </c>
    </row>
    <row r="143" spans="1:4">
      <c r="A143" t="s">
        <v>77</v>
      </c>
      <c r="B143">
        <v>-5</v>
      </c>
      <c r="C143" t="s">
        <v>78</v>
      </c>
      <c r="D143" s="2">
        <v>887727</v>
      </c>
    </row>
    <row r="144" spans="1:4">
      <c r="A144" t="s">
        <v>79</v>
      </c>
      <c r="B144">
        <v>-3</v>
      </c>
      <c r="C144" t="s">
        <v>1035</v>
      </c>
      <c r="D144" s="2">
        <v>887727</v>
      </c>
    </row>
    <row r="145" spans="1:4">
      <c r="A145" t="s">
        <v>80</v>
      </c>
      <c r="B145">
        <v>-1</v>
      </c>
      <c r="C145" t="s">
        <v>891</v>
      </c>
      <c r="D145" s="2">
        <v>19250.259999999998</v>
      </c>
    </row>
    <row r="146" spans="1:4">
      <c r="A146" t="s">
        <v>81</v>
      </c>
      <c r="B146">
        <v>-8</v>
      </c>
      <c r="C146" t="s">
        <v>809</v>
      </c>
      <c r="D146" s="2">
        <v>259438</v>
      </c>
    </row>
    <row r="147" spans="1:4">
      <c r="A147" t="s">
        <v>1036</v>
      </c>
      <c r="B147">
        <v>0</v>
      </c>
      <c r="C147" t="s">
        <v>1037</v>
      </c>
      <c r="D147" s="2">
        <v>1191.45</v>
      </c>
    </row>
    <row r="148" spans="1:4">
      <c r="A148" t="s">
        <v>892</v>
      </c>
      <c r="B148">
        <v>-9</v>
      </c>
      <c r="C148" t="s">
        <v>1038</v>
      </c>
      <c r="D148" s="2">
        <v>607847.29</v>
      </c>
    </row>
    <row r="149" spans="1:4">
      <c r="A149" t="s">
        <v>82</v>
      </c>
      <c r="B149">
        <v>-7</v>
      </c>
      <c r="C149" t="s">
        <v>83</v>
      </c>
      <c r="D149" s="2">
        <v>1905683.21</v>
      </c>
    </row>
    <row r="150" spans="1:4">
      <c r="A150" t="s">
        <v>84</v>
      </c>
      <c r="B150">
        <v>-5</v>
      </c>
      <c r="C150" t="s">
        <v>810</v>
      </c>
      <c r="D150" s="2">
        <v>306301.55</v>
      </c>
    </row>
    <row r="151" spans="1:4">
      <c r="A151" t="s">
        <v>85</v>
      </c>
      <c r="B151">
        <v>-3</v>
      </c>
      <c r="C151" t="s">
        <v>811</v>
      </c>
      <c r="D151" s="2">
        <v>286562.59000000003</v>
      </c>
    </row>
    <row r="152" spans="1:4">
      <c r="A152" t="s">
        <v>86</v>
      </c>
      <c r="B152">
        <v>-1</v>
      </c>
      <c r="C152" t="s">
        <v>812</v>
      </c>
      <c r="D152" s="2">
        <v>19738.96</v>
      </c>
    </row>
    <row r="153" spans="1:4">
      <c r="A153" t="s">
        <v>87</v>
      </c>
      <c r="B153">
        <v>-7</v>
      </c>
      <c r="C153" t="s">
        <v>813</v>
      </c>
      <c r="D153" s="2">
        <v>1013678.03</v>
      </c>
    </row>
    <row r="154" spans="1:4">
      <c r="A154" t="s">
        <v>88</v>
      </c>
      <c r="B154">
        <v>-5</v>
      </c>
      <c r="C154" t="s">
        <v>814</v>
      </c>
      <c r="D154" s="2">
        <v>1013678.03</v>
      </c>
    </row>
    <row r="155" spans="1:4">
      <c r="A155" t="s">
        <v>89</v>
      </c>
      <c r="B155">
        <v>-2</v>
      </c>
      <c r="C155" t="s">
        <v>815</v>
      </c>
      <c r="D155" s="2">
        <v>428604.79</v>
      </c>
    </row>
    <row r="156" spans="1:4">
      <c r="A156" t="s">
        <v>632</v>
      </c>
      <c r="B156">
        <v>0</v>
      </c>
      <c r="C156" t="s">
        <v>816</v>
      </c>
      <c r="D156" s="2">
        <v>404796.91</v>
      </c>
    </row>
    <row r="157" spans="1:4">
      <c r="A157" t="s">
        <v>90</v>
      </c>
      <c r="B157">
        <v>-9</v>
      </c>
      <c r="C157" t="s">
        <v>817</v>
      </c>
      <c r="D157" s="2">
        <v>23807.88</v>
      </c>
    </row>
    <row r="158" spans="1:4">
      <c r="A158" t="s">
        <v>91</v>
      </c>
      <c r="B158">
        <v>0</v>
      </c>
      <c r="C158" t="s">
        <v>818</v>
      </c>
      <c r="D158" s="2">
        <v>157098.84</v>
      </c>
    </row>
    <row r="159" spans="1:4">
      <c r="A159" t="s">
        <v>92</v>
      </c>
      <c r="B159">
        <v>-9</v>
      </c>
      <c r="C159" t="s">
        <v>819</v>
      </c>
      <c r="D159" s="2">
        <v>157098.84</v>
      </c>
    </row>
    <row r="160" spans="1:4">
      <c r="A160" t="s">
        <v>93</v>
      </c>
      <c r="B160">
        <v>0</v>
      </c>
      <c r="C160" t="s">
        <v>94</v>
      </c>
      <c r="D160" s="2">
        <v>3924615.52</v>
      </c>
    </row>
    <row r="161" spans="1:4">
      <c r="A161" t="s">
        <v>95</v>
      </c>
      <c r="B161">
        <v>-2</v>
      </c>
      <c r="C161" t="s">
        <v>94</v>
      </c>
      <c r="D161" s="2">
        <v>3924615.52</v>
      </c>
    </row>
    <row r="162" spans="1:4">
      <c r="A162" t="s">
        <v>96</v>
      </c>
      <c r="B162">
        <v>0</v>
      </c>
      <c r="C162" t="s">
        <v>820</v>
      </c>
      <c r="D162" s="2">
        <v>1074100</v>
      </c>
    </row>
    <row r="163" spans="1:4">
      <c r="A163" t="s">
        <v>97</v>
      </c>
      <c r="B163">
        <v>-9</v>
      </c>
      <c r="C163" t="s">
        <v>821</v>
      </c>
      <c r="D163" s="2">
        <v>1424834.65</v>
      </c>
    </row>
    <row r="164" spans="1:4">
      <c r="A164" t="s">
        <v>98</v>
      </c>
      <c r="B164">
        <v>-7</v>
      </c>
      <c r="C164" t="s">
        <v>894</v>
      </c>
      <c r="D164" s="2">
        <v>42742.81</v>
      </c>
    </row>
    <row r="165" spans="1:4">
      <c r="A165" t="s">
        <v>99</v>
      </c>
      <c r="B165">
        <v>-5</v>
      </c>
      <c r="C165" t="s">
        <v>895</v>
      </c>
      <c r="D165" s="2">
        <v>69735.78</v>
      </c>
    </row>
    <row r="166" spans="1:4">
      <c r="A166" t="s">
        <v>100</v>
      </c>
      <c r="B166">
        <v>-1</v>
      </c>
      <c r="C166" t="s">
        <v>822</v>
      </c>
      <c r="D166" s="2">
        <v>820586.71</v>
      </c>
    </row>
    <row r="167" spans="1:4">
      <c r="A167" t="s">
        <v>101</v>
      </c>
      <c r="B167">
        <v>-8</v>
      </c>
      <c r="C167" t="s">
        <v>823</v>
      </c>
      <c r="D167" s="2">
        <v>43236.51</v>
      </c>
    </row>
    <row r="168" spans="1:4">
      <c r="A168" t="s">
        <v>102</v>
      </c>
      <c r="B168">
        <v>-4</v>
      </c>
      <c r="C168" t="s">
        <v>824</v>
      </c>
      <c r="D168" s="2">
        <v>265394.40000000002</v>
      </c>
    </row>
    <row r="169" spans="1:4">
      <c r="A169" t="s">
        <v>103</v>
      </c>
      <c r="B169">
        <v>-2</v>
      </c>
      <c r="C169" t="s">
        <v>825</v>
      </c>
      <c r="D169" s="2">
        <v>35864.04</v>
      </c>
    </row>
    <row r="170" spans="1:4">
      <c r="A170" t="s">
        <v>104</v>
      </c>
      <c r="B170">
        <v>0</v>
      </c>
      <c r="C170" t="s">
        <v>896</v>
      </c>
      <c r="D170" s="2">
        <v>48254.87</v>
      </c>
    </row>
    <row r="171" spans="1:4">
      <c r="A171" t="s">
        <v>105</v>
      </c>
      <c r="B171">
        <v>-9</v>
      </c>
      <c r="C171" t="s">
        <v>897</v>
      </c>
      <c r="D171" s="2">
        <v>12.25</v>
      </c>
    </row>
    <row r="172" spans="1:4">
      <c r="A172" t="s">
        <v>473</v>
      </c>
      <c r="B172">
        <v>-1</v>
      </c>
      <c r="C172" t="s">
        <v>1039</v>
      </c>
      <c r="D172" s="2">
        <v>99853.5</v>
      </c>
    </row>
    <row r="173" spans="1:4">
      <c r="A173" t="s">
        <v>601</v>
      </c>
      <c r="B173">
        <v>-4</v>
      </c>
      <c r="C173" t="s">
        <v>943</v>
      </c>
      <c r="D173" s="2">
        <v>23428</v>
      </c>
    </row>
    <row r="174" spans="1:4">
      <c r="A174" t="s">
        <v>944</v>
      </c>
      <c r="B174">
        <v>0</v>
      </c>
      <c r="C174" t="s">
        <v>1040</v>
      </c>
      <c r="D174" s="2">
        <v>23428</v>
      </c>
    </row>
    <row r="175" spans="1:4">
      <c r="A175" t="s">
        <v>946</v>
      </c>
      <c r="B175">
        <v>0</v>
      </c>
      <c r="C175" t="s">
        <v>1041</v>
      </c>
      <c r="D175" s="2">
        <v>23428</v>
      </c>
    </row>
    <row r="176" spans="1:4">
      <c r="A176" t="s">
        <v>1042</v>
      </c>
      <c r="B176">
        <v>-7</v>
      </c>
      <c r="C176" t="s">
        <v>1043</v>
      </c>
      <c r="D176" s="2">
        <v>111766.69</v>
      </c>
    </row>
    <row r="177" spans="1:4">
      <c r="A177" t="s">
        <v>1044</v>
      </c>
      <c r="B177">
        <v>-9</v>
      </c>
      <c r="C177" t="s">
        <v>1045</v>
      </c>
      <c r="D177" s="2">
        <v>111766.69</v>
      </c>
    </row>
    <row r="178" spans="1:4">
      <c r="A178" t="s">
        <v>1046</v>
      </c>
      <c r="B178">
        <v>-7</v>
      </c>
      <c r="C178" t="s">
        <v>1045</v>
      </c>
      <c r="D178" s="2">
        <v>111766.69</v>
      </c>
    </row>
    <row r="179" spans="1:4">
      <c r="A179" t="s">
        <v>748</v>
      </c>
      <c r="B179">
        <v>-6</v>
      </c>
      <c r="C179" t="s">
        <v>826</v>
      </c>
      <c r="D179" s="2">
        <v>93620.64</v>
      </c>
    </row>
    <row r="180" spans="1:4">
      <c r="A180" t="s">
        <v>749</v>
      </c>
      <c r="B180">
        <v>-1</v>
      </c>
      <c r="C180" t="s">
        <v>826</v>
      </c>
      <c r="D180" s="2">
        <v>93620.64</v>
      </c>
    </row>
    <row r="181" spans="1:4">
      <c r="A181" t="s">
        <v>750</v>
      </c>
      <c r="B181">
        <v>0</v>
      </c>
      <c r="C181" t="s">
        <v>783</v>
      </c>
      <c r="D181" s="2">
        <v>93620.64</v>
      </c>
    </row>
    <row r="182" spans="1:4">
      <c r="A182" t="s">
        <v>106</v>
      </c>
      <c r="B182">
        <v>-8</v>
      </c>
      <c r="C182" t="s">
        <v>107</v>
      </c>
      <c r="D182" s="2">
        <v>35912.519999999997</v>
      </c>
    </row>
    <row r="183" spans="1:4">
      <c r="A183" t="s">
        <v>108</v>
      </c>
      <c r="B183">
        <v>0</v>
      </c>
      <c r="C183" t="s">
        <v>827</v>
      </c>
      <c r="D183" s="2">
        <v>35912.519999999997</v>
      </c>
    </row>
    <row r="184" spans="1:4">
      <c r="A184" t="s">
        <v>109</v>
      </c>
      <c r="B184">
        <v>-8</v>
      </c>
      <c r="C184" t="s">
        <v>828</v>
      </c>
      <c r="D184" s="2">
        <v>35912.519999999997</v>
      </c>
    </row>
    <row r="185" spans="1:4">
      <c r="A185" t="s">
        <v>110</v>
      </c>
      <c r="B185">
        <v>-1</v>
      </c>
      <c r="C185" t="s">
        <v>111</v>
      </c>
      <c r="D185" s="2">
        <v>4032176.79</v>
      </c>
    </row>
    <row r="186" spans="1:4">
      <c r="A186" t="s">
        <v>112</v>
      </c>
      <c r="B186">
        <v>-2</v>
      </c>
      <c r="C186" t="s">
        <v>1047</v>
      </c>
      <c r="D186" s="2">
        <v>4032176.79</v>
      </c>
    </row>
    <row r="187" spans="1:4">
      <c r="A187" t="s">
        <v>113</v>
      </c>
      <c r="B187">
        <v>0</v>
      </c>
      <c r="C187" t="s">
        <v>1048</v>
      </c>
      <c r="D187" s="2">
        <v>4032176.79</v>
      </c>
    </row>
    <row r="188" spans="1:4">
      <c r="A188" t="s">
        <v>114</v>
      </c>
      <c r="B188">
        <v>-9</v>
      </c>
      <c r="C188" t="s">
        <v>115</v>
      </c>
      <c r="D188" s="2">
        <v>348.56</v>
      </c>
    </row>
    <row r="189" spans="1:4">
      <c r="A189" t="s">
        <v>116</v>
      </c>
      <c r="B189">
        <v>0</v>
      </c>
      <c r="C189" t="s">
        <v>115</v>
      </c>
      <c r="D189" s="2">
        <v>348.56</v>
      </c>
    </row>
    <row r="190" spans="1:4">
      <c r="A190" t="s">
        <v>117</v>
      </c>
      <c r="B190">
        <v>-6</v>
      </c>
      <c r="C190" t="s">
        <v>673</v>
      </c>
      <c r="D190" s="2">
        <v>348.56</v>
      </c>
    </row>
    <row r="191" spans="1:4">
      <c r="A191" t="s">
        <v>118</v>
      </c>
      <c r="B191">
        <v>-4</v>
      </c>
      <c r="C191" t="s">
        <v>119</v>
      </c>
      <c r="D191" s="2">
        <v>53795.34</v>
      </c>
    </row>
    <row r="192" spans="1:4">
      <c r="A192" t="s">
        <v>120</v>
      </c>
      <c r="B192">
        <v>-5</v>
      </c>
      <c r="C192" t="s">
        <v>1049</v>
      </c>
      <c r="D192" s="2">
        <v>53795.34</v>
      </c>
    </row>
    <row r="193" spans="1:8">
      <c r="A193" t="s">
        <v>121</v>
      </c>
      <c r="B193">
        <v>-3</v>
      </c>
      <c r="C193" t="s">
        <v>1049</v>
      </c>
      <c r="D193" s="2">
        <v>53795.34</v>
      </c>
    </row>
    <row r="194" spans="1:8">
      <c r="A194" t="s">
        <v>122</v>
      </c>
      <c r="B194">
        <v>0</v>
      </c>
      <c r="C194" t="s">
        <v>123</v>
      </c>
      <c r="D194" s="2">
        <v>254791.57</v>
      </c>
    </row>
    <row r="195" spans="1:8">
      <c r="A195" t="s">
        <v>124</v>
      </c>
      <c r="B195">
        <v>-7</v>
      </c>
      <c r="C195" t="s">
        <v>829</v>
      </c>
      <c r="D195" s="2">
        <v>254791.57</v>
      </c>
      <c r="H195" t="s">
        <v>1116</v>
      </c>
    </row>
    <row r="196" spans="1:8">
      <c r="A196" t="s">
        <v>125</v>
      </c>
      <c r="B196">
        <v>-6</v>
      </c>
      <c r="C196" t="s">
        <v>1050</v>
      </c>
      <c r="D196" s="2">
        <v>254791.57</v>
      </c>
    </row>
    <row r="197" spans="1:8">
      <c r="A197" t="s">
        <v>126</v>
      </c>
      <c r="B197">
        <v>-4</v>
      </c>
      <c r="C197" t="s">
        <v>127</v>
      </c>
      <c r="D197" s="2">
        <v>34475887.07</v>
      </c>
    </row>
    <row r="198" spans="1:8">
      <c r="A198" t="s">
        <v>1051</v>
      </c>
      <c r="B198">
        <v>-5</v>
      </c>
      <c r="C198" t="s">
        <v>1052</v>
      </c>
      <c r="D198" s="2">
        <v>34475887.07</v>
      </c>
    </row>
    <row r="199" spans="1:8">
      <c r="A199" t="s">
        <v>1053</v>
      </c>
      <c r="B199">
        <v>-6</v>
      </c>
      <c r="C199" t="s">
        <v>1054</v>
      </c>
      <c r="D199" s="2">
        <v>34475887.07</v>
      </c>
    </row>
    <row r="200" spans="1:8">
      <c r="A200" t="s">
        <v>1055</v>
      </c>
      <c r="B200">
        <v>-3</v>
      </c>
      <c r="C200" t="s">
        <v>1056</v>
      </c>
      <c r="D200" s="2">
        <v>34475887.07</v>
      </c>
    </row>
    <row r="201" spans="1:8">
      <c r="A201" t="s">
        <v>334</v>
      </c>
      <c r="B201">
        <v>-2</v>
      </c>
      <c r="C201" t="s">
        <v>132</v>
      </c>
      <c r="D201" s="2">
        <v>8726030.5800000001</v>
      </c>
    </row>
    <row r="202" spans="1:8">
      <c r="A202" t="s">
        <v>133</v>
      </c>
      <c r="B202">
        <v>-3</v>
      </c>
      <c r="C202" t="s">
        <v>134</v>
      </c>
      <c r="D202" s="2">
        <v>4838077.95</v>
      </c>
    </row>
    <row r="203" spans="1:8">
      <c r="A203" t="s">
        <v>135</v>
      </c>
      <c r="B203">
        <v>-5</v>
      </c>
      <c r="C203" t="s">
        <v>134</v>
      </c>
      <c r="D203" s="2">
        <v>4838077.95</v>
      </c>
    </row>
    <row r="204" spans="1:8">
      <c r="A204" t="s">
        <v>136</v>
      </c>
      <c r="B204">
        <v>-3</v>
      </c>
      <c r="C204" t="s">
        <v>134</v>
      </c>
      <c r="D204" s="2">
        <v>4838077.95</v>
      </c>
    </row>
    <row r="205" spans="1:8">
      <c r="A205" t="s">
        <v>137</v>
      </c>
      <c r="B205">
        <v>-7</v>
      </c>
      <c r="C205" t="s">
        <v>138</v>
      </c>
      <c r="D205" s="2">
        <v>805739.05</v>
      </c>
    </row>
    <row r="206" spans="1:8">
      <c r="A206" t="s">
        <v>139</v>
      </c>
      <c r="B206">
        <v>-9</v>
      </c>
      <c r="C206" t="s">
        <v>138</v>
      </c>
      <c r="D206" s="2">
        <v>805739.05</v>
      </c>
    </row>
    <row r="207" spans="1:8">
      <c r="A207" t="s">
        <v>140</v>
      </c>
      <c r="B207">
        <v>-7</v>
      </c>
      <c r="C207" t="s">
        <v>830</v>
      </c>
      <c r="D207" s="2">
        <v>805739.05</v>
      </c>
    </row>
    <row r="208" spans="1:8">
      <c r="A208" t="s">
        <v>141</v>
      </c>
      <c r="B208">
        <v>-6</v>
      </c>
      <c r="C208" t="s">
        <v>132</v>
      </c>
      <c r="D208" s="2">
        <v>3082213.58</v>
      </c>
    </row>
    <row r="209" spans="1:4">
      <c r="A209" t="s">
        <v>142</v>
      </c>
      <c r="B209">
        <v>-3</v>
      </c>
      <c r="C209" t="s">
        <v>132</v>
      </c>
      <c r="D209" s="2">
        <v>3082213.58</v>
      </c>
    </row>
    <row r="210" spans="1:4">
      <c r="A210" t="s">
        <v>144</v>
      </c>
      <c r="B210">
        <v>-1</v>
      </c>
      <c r="C210" t="s">
        <v>831</v>
      </c>
      <c r="D210" s="2">
        <v>917.26</v>
      </c>
    </row>
    <row r="211" spans="1:4">
      <c r="A211" t="s">
        <v>499</v>
      </c>
      <c r="B211">
        <v>0</v>
      </c>
      <c r="C211" t="s">
        <v>1057</v>
      </c>
      <c r="D211" s="2">
        <v>7853.7</v>
      </c>
    </row>
    <row r="212" spans="1:4">
      <c r="A212" t="s">
        <v>335</v>
      </c>
      <c r="B212">
        <v>-8</v>
      </c>
      <c r="C212" t="s">
        <v>1058</v>
      </c>
      <c r="D212" s="2">
        <v>1984034.76</v>
      </c>
    </row>
    <row r="213" spans="1:4">
      <c r="A213" t="s">
        <v>145</v>
      </c>
      <c r="B213">
        <v>-6</v>
      </c>
      <c r="C213" t="s">
        <v>1059</v>
      </c>
      <c r="D213" s="2">
        <v>12897.18</v>
      </c>
    </row>
    <row r="214" spans="1:4">
      <c r="A214" t="s">
        <v>146</v>
      </c>
      <c r="B214">
        <v>-4</v>
      </c>
      <c r="C214" t="s">
        <v>832</v>
      </c>
      <c r="D214" s="2">
        <v>1076510.68</v>
      </c>
    </row>
    <row r="215" spans="1:4">
      <c r="A215" t="s">
        <v>147</v>
      </c>
      <c r="B215">
        <v>-7</v>
      </c>
      <c r="C215" t="s">
        <v>148</v>
      </c>
      <c r="D215" s="2">
        <v>32041959.66</v>
      </c>
    </row>
    <row r="216" spans="1:4">
      <c r="A216" t="s">
        <v>149</v>
      </c>
      <c r="B216">
        <v>0</v>
      </c>
      <c r="C216" t="s">
        <v>150</v>
      </c>
      <c r="D216" s="2">
        <v>31667586.23</v>
      </c>
    </row>
    <row r="217" spans="1:4">
      <c r="A217" t="s">
        <v>151</v>
      </c>
      <c r="B217">
        <v>-3</v>
      </c>
      <c r="C217" t="s">
        <v>150</v>
      </c>
      <c r="D217" s="2">
        <v>23278636.93</v>
      </c>
    </row>
    <row r="218" spans="1:4">
      <c r="A218" t="s">
        <v>338</v>
      </c>
      <c r="B218">
        <v>-5</v>
      </c>
      <c r="C218" t="s">
        <v>150</v>
      </c>
      <c r="D218" s="2">
        <v>23280172.079999998</v>
      </c>
    </row>
    <row r="219" spans="1:4">
      <c r="A219" t="s">
        <v>152</v>
      </c>
      <c r="B219">
        <v>-3</v>
      </c>
      <c r="C219" t="s">
        <v>150</v>
      </c>
      <c r="D219" s="2">
        <v>23280172.079999998</v>
      </c>
    </row>
    <row r="220" spans="1:4">
      <c r="A220" t="s">
        <v>153</v>
      </c>
      <c r="B220">
        <v>-6</v>
      </c>
      <c r="C220" t="s">
        <v>833</v>
      </c>
      <c r="D220" s="2">
        <v>-1535.15</v>
      </c>
    </row>
    <row r="221" spans="1:4">
      <c r="A221" t="s">
        <v>340</v>
      </c>
      <c r="B221">
        <v>-4</v>
      </c>
      <c r="C221" t="s">
        <v>834</v>
      </c>
      <c r="D221" s="2">
        <v>-1535.15</v>
      </c>
    </row>
    <row r="222" spans="1:4">
      <c r="A222" t="s">
        <v>154</v>
      </c>
      <c r="B222">
        <v>-7</v>
      </c>
      <c r="C222" t="s">
        <v>155</v>
      </c>
      <c r="D222" s="2">
        <v>8388949.3000000007</v>
      </c>
    </row>
    <row r="223" spans="1:4">
      <c r="A223" t="s">
        <v>339</v>
      </c>
      <c r="B223">
        <v>-9</v>
      </c>
      <c r="C223" t="s">
        <v>155</v>
      </c>
      <c r="D223" s="2">
        <v>8389501.9499999993</v>
      </c>
    </row>
    <row r="224" spans="1:4">
      <c r="A224" t="s">
        <v>156</v>
      </c>
      <c r="B224">
        <v>-7</v>
      </c>
      <c r="C224" t="s">
        <v>155</v>
      </c>
      <c r="D224" s="2">
        <v>8389501.9499999993</v>
      </c>
    </row>
    <row r="225" spans="1:4">
      <c r="A225" t="s">
        <v>157</v>
      </c>
      <c r="B225">
        <v>0</v>
      </c>
      <c r="C225" t="s">
        <v>835</v>
      </c>
      <c r="D225" s="2">
        <v>-552.65</v>
      </c>
    </row>
    <row r="226" spans="1:4">
      <c r="A226" t="s">
        <v>341</v>
      </c>
      <c r="B226">
        <v>-8</v>
      </c>
      <c r="C226" t="s">
        <v>836</v>
      </c>
      <c r="D226" s="2">
        <v>-552.65</v>
      </c>
    </row>
    <row r="227" spans="1:4">
      <c r="A227" t="s">
        <v>1060</v>
      </c>
      <c r="B227">
        <v>-4</v>
      </c>
      <c r="C227" t="s">
        <v>1061</v>
      </c>
      <c r="D227" s="2">
        <v>374373.43</v>
      </c>
    </row>
    <row r="228" spans="1:4">
      <c r="A228" t="s">
        <v>1062</v>
      </c>
      <c r="B228">
        <v>-8</v>
      </c>
      <c r="C228" t="s">
        <v>1061</v>
      </c>
      <c r="D228" s="2">
        <v>374373.43</v>
      </c>
    </row>
    <row r="229" spans="1:4">
      <c r="A229" t="s">
        <v>1063</v>
      </c>
      <c r="B229">
        <v>-3</v>
      </c>
      <c r="C229" t="s">
        <v>1061</v>
      </c>
      <c r="D229" s="2">
        <v>374373.43</v>
      </c>
    </row>
    <row r="230" spans="1:4">
      <c r="A230" t="s">
        <v>1064</v>
      </c>
      <c r="B230">
        <v>-9</v>
      </c>
      <c r="C230" t="s">
        <v>1065</v>
      </c>
      <c r="D230" s="2">
        <v>374373.43</v>
      </c>
    </row>
    <row r="231" spans="1:4">
      <c r="A231">
        <v>4</v>
      </c>
      <c r="B231">
        <v>-6</v>
      </c>
      <c r="C231" t="s">
        <v>343</v>
      </c>
      <c r="D231" s="2">
        <v>289788546.97000003</v>
      </c>
    </row>
    <row r="232" spans="1:4">
      <c r="A232" t="s">
        <v>158</v>
      </c>
      <c r="B232">
        <v>-1</v>
      </c>
      <c r="C232" t="s">
        <v>159</v>
      </c>
      <c r="D232" s="2">
        <v>289788546.97000003</v>
      </c>
    </row>
    <row r="233" spans="1:4">
      <c r="A233" t="s">
        <v>160</v>
      </c>
      <c r="B233">
        <v>-4</v>
      </c>
      <c r="C233" t="s">
        <v>161</v>
      </c>
      <c r="D233" s="2">
        <v>278598885.00999999</v>
      </c>
    </row>
    <row r="234" spans="1:4">
      <c r="A234" t="s">
        <v>321</v>
      </c>
      <c r="B234">
        <v>-8</v>
      </c>
      <c r="C234" t="s">
        <v>516</v>
      </c>
      <c r="D234" s="2">
        <v>15529826.710000001</v>
      </c>
    </row>
    <row r="235" spans="1:4">
      <c r="A235" t="s">
        <v>162</v>
      </c>
      <c r="B235">
        <v>0</v>
      </c>
      <c r="C235" t="s">
        <v>1066</v>
      </c>
      <c r="D235" s="2">
        <v>15529826.710000001</v>
      </c>
    </row>
    <row r="236" spans="1:4">
      <c r="A236" t="s">
        <v>298</v>
      </c>
      <c r="B236">
        <v>-8</v>
      </c>
      <c r="C236" t="s">
        <v>838</v>
      </c>
      <c r="D236" s="2">
        <v>15043056.390000001</v>
      </c>
    </row>
    <row r="237" spans="1:4">
      <c r="A237" t="s">
        <v>164</v>
      </c>
      <c r="B237">
        <v>-4</v>
      </c>
      <c r="C237" t="s">
        <v>840</v>
      </c>
      <c r="D237" s="2">
        <v>418292.25</v>
      </c>
    </row>
    <row r="238" spans="1:4">
      <c r="A238" t="s">
        <v>165</v>
      </c>
      <c r="B238">
        <v>-2</v>
      </c>
      <c r="C238" t="s">
        <v>841</v>
      </c>
      <c r="D238" s="2">
        <v>68478.070000000007</v>
      </c>
    </row>
    <row r="239" spans="1:4">
      <c r="A239" t="s">
        <v>522</v>
      </c>
      <c r="B239">
        <v>-1</v>
      </c>
      <c r="C239" t="s">
        <v>523</v>
      </c>
      <c r="D239" s="2">
        <v>77074.44</v>
      </c>
    </row>
    <row r="240" spans="1:4">
      <c r="A240" t="s">
        <v>524</v>
      </c>
      <c r="B240">
        <v>-9</v>
      </c>
      <c r="C240" t="s">
        <v>1067</v>
      </c>
      <c r="D240" s="2">
        <v>30184.83</v>
      </c>
    </row>
    <row r="241" spans="1:4">
      <c r="A241" t="s">
        <v>526</v>
      </c>
      <c r="B241">
        <v>-5</v>
      </c>
      <c r="C241" t="s">
        <v>843</v>
      </c>
      <c r="D241" s="2">
        <v>30184.83</v>
      </c>
    </row>
    <row r="242" spans="1:4">
      <c r="A242" t="s">
        <v>762</v>
      </c>
      <c r="B242">
        <v>0</v>
      </c>
      <c r="C242" t="s">
        <v>763</v>
      </c>
      <c r="D242" s="2">
        <v>46889.61</v>
      </c>
    </row>
    <row r="243" spans="1:4">
      <c r="A243" t="s">
        <v>764</v>
      </c>
      <c r="B243">
        <v>-9</v>
      </c>
      <c r="C243" t="s">
        <v>1068</v>
      </c>
      <c r="D243" s="2">
        <v>11436.49</v>
      </c>
    </row>
    <row r="244" spans="1:4">
      <c r="A244" t="s">
        <v>766</v>
      </c>
      <c r="B244">
        <v>-8</v>
      </c>
      <c r="C244" t="s">
        <v>1069</v>
      </c>
      <c r="D244" s="2">
        <v>7624.33</v>
      </c>
    </row>
    <row r="245" spans="1:4">
      <c r="A245" t="s">
        <v>768</v>
      </c>
      <c r="B245">
        <v>-6</v>
      </c>
      <c r="C245" t="s">
        <v>1070</v>
      </c>
      <c r="D245" s="2">
        <v>22872.98</v>
      </c>
    </row>
    <row r="246" spans="1:4">
      <c r="A246" t="s">
        <v>770</v>
      </c>
      <c r="B246">
        <v>-4</v>
      </c>
      <c r="C246" t="s">
        <v>1071</v>
      </c>
      <c r="D246" s="2">
        <v>4955.8100000000004</v>
      </c>
    </row>
    <row r="247" spans="1:4">
      <c r="A247" t="s">
        <v>323</v>
      </c>
      <c r="B247">
        <v>-5</v>
      </c>
      <c r="C247" t="s">
        <v>528</v>
      </c>
      <c r="D247" s="2">
        <v>262991983.86000001</v>
      </c>
    </row>
    <row r="248" spans="1:4">
      <c r="A248" t="s">
        <v>166</v>
      </c>
      <c r="B248">
        <v>-1</v>
      </c>
      <c r="C248" t="s">
        <v>167</v>
      </c>
      <c r="D248" s="2">
        <v>262991983.86000001</v>
      </c>
    </row>
    <row r="249" spans="1:4">
      <c r="A249" t="s">
        <v>168</v>
      </c>
      <c r="B249">
        <v>0</v>
      </c>
      <c r="C249" t="s">
        <v>902</v>
      </c>
      <c r="D249" s="2">
        <v>202334313.97999999</v>
      </c>
    </row>
    <row r="250" spans="1:4">
      <c r="A250" t="s">
        <v>169</v>
      </c>
      <c r="B250">
        <v>-8</v>
      </c>
      <c r="C250" t="s">
        <v>903</v>
      </c>
      <c r="D250" s="2">
        <v>60657669.880000003</v>
      </c>
    </row>
    <row r="251" spans="1:4">
      <c r="A251" t="s">
        <v>322</v>
      </c>
      <c r="B251">
        <v>-5</v>
      </c>
      <c r="C251" t="s">
        <v>170</v>
      </c>
      <c r="D251" s="2">
        <v>11189661.960000001</v>
      </c>
    </row>
    <row r="252" spans="1:4">
      <c r="A252" t="s">
        <v>171</v>
      </c>
      <c r="B252">
        <v>-6</v>
      </c>
      <c r="C252" t="s">
        <v>172</v>
      </c>
      <c r="D252" s="2">
        <v>786698.77</v>
      </c>
    </row>
    <row r="253" spans="1:4">
      <c r="A253" t="s">
        <v>173</v>
      </c>
      <c r="B253">
        <v>-8</v>
      </c>
      <c r="C253" t="s">
        <v>1072</v>
      </c>
      <c r="D253" s="2">
        <v>786698.77</v>
      </c>
    </row>
    <row r="254" spans="1:4">
      <c r="A254" t="s">
        <v>532</v>
      </c>
      <c r="B254">
        <v>-6</v>
      </c>
      <c r="C254" t="s">
        <v>845</v>
      </c>
      <c r="D254" s="2">
        <v>163934.32</v>
      </c>
    </row>
    <row r="255" spans="1:4">
      <c r="A255" t="s">
        <v>534</v>
      </c>
      <c r="B255">
        <v>-4</v>
      </c>
      <c r="C255" t="s">
        <v>846</v>
      </c>
      <c r="D255" s="2">
        <v>19346.46</v>
      </c>
    </row>
    <row r="256" spans="1:4">
      <c r="A256" t="s">
        <v>536</v>
      </c>
      <c r="B256">
        <v>-2</v>
      </c>
      <c r="C256" t="s">
        <v>847</v>
      </c>
      <c r="D256" s="2">
        <v>13477.59</v>
      </c>
    </row>
    <row r="257" spans="1:4">
      <c r="A257" t="s">
        <v>538</v>
      </c>
      <c r="B257">
        <v>0</v>
      </c>
      <c r="C257" t="s">
        <v>848</v>
      </c>
      <c r="D257" s="2">
        <v>33562.46</v>
      </c>
    </row>
    <row r="258" spans="1:4">
      <c r="A258" t="s">
        <v>174</v>
      </c>
      <c r="B258">
        <v>-9</v>
      </c>
      <c r="C258" t="s">
        <v>849</v>
      </c>
      <c r="D258" s="2">
        <v>387264.32</v>
      </c>
    </row>
    <row r="259" spans="1:4">
      <c r="A259" t="s">
        <v>175</v>
      </c>
      <c r="B259">
        <v>-7</v>
      </c>
      <c r="C259" t="s">
        <v>850</v>
      </c>
      <c r="D259" s="2">
        <v>126605.87</v>
      </c>
    </row>
    <row r="260" spans="1:4">
      <c r="A260" t="s">
        <v>176</v>
      </c>
      <c r="B260">
        <v>-5</v>
      </c>
      <c r="C260" t="s">
        <v>851</v>
      </c>
      <c r="D260" s="2">
        <v>42507.75</v>
      </c>
    </row>
    <row r="261" spans="1:4">
      <c r="A261" t="s">
        <v>543</v>
      </c>
      <c r="B261">
        <v>-7</v>
      </c>
      <c r="C261" t="s">
        <v>544</v>
      </c>
      <c r="D261" s="2">
        <v>7880643.2300000004</v>
      </c>
    </row>
    <row r="262" spans="1:4">
      <c r="A262" t="s">
        <v>1073</v>
      </c>
      <c r="B262">
        <v>-9</v>
      </c>
      <c r="C262" t="s">
        <v>1074</v>
      </c>
      <c r="D262" s="2">
        <v>7880643.2300000004</v>
      </c>
    </row>
    <row r="263" spans="1:4">
      <c r="A263" t="s">
        <v>1075</v>
      </c>
      <c r="B263">
        <v>-7</v>
      </c>
      <c r="C263" t="s">
        <v>1076</v>
      </c>
      <c r="D263" s="2">
        <v>7085620.2800000003</v>
      </c>
    </row>
    <row r="264" spans="1:4">
      <c r="A264" t="s">
        <v>1077</v>
      </c>
      <c r="B264">
        <v>-5</v>
      </c>
      <c r="C264" t="s">
        <v>1078</v>
      </c>
      <c r="D264" s="2">
        <v>795022.95</v>
      </c>
    </row>
    <row r="265" spans="1:4">
      <c r="A265" t="s">
        <v>177</v>
      </c>
      <c r="B265">
        <v>-7</v>
      </c>
      <c r="C265" t="s">
        <v>178</v>
      </c>
      <c r="D265" s="2">
        <v>2522319.96</v>
      </c>
    </row>
    <row r="266" spans="1:4">
      <c r="A266" t="s">
        <v>179</v>
      </c>
      <c r="B266">
        <v>0</v>
      </c>
      <c r="C266" t="s">
        <v>852</v>
      </c>
      <c r="D266" s="2">
        <v>2522319.96</v>
      </c>
    </row>
    <row r="267" spans="1:4">
      <c r="A267" t="s">
        <v>180</v>
      </c>
      <c r="B267">
        <v>-9</v>
      </c>
      <c r="C267" t="s">
        <v>853</v>
      </c>
      <c r="D267" s="2">
        <v>621187.51</v>
      </c>
    </row>
    <row r="268" spans="1:4">
      <c r="A268" t="s">
        <v>181</v>
      </c>
      <c r="B268">
        <v>-7</v>
      </c>
      <c r="C268" t="s">
        <v>854</v>
      </c>
      <c r="D268" s="2">
        <v>145021.51999999999</v>
      </c>
    </row>
    <row r="269" spans="1:4">
      <c r="A269" t="s">
        <v>182</v>
      </c>
      <c r="B269">
        <v>-5</v>
      </c>
      <c r="C269" t="s">
        <v>1079</v>
      </c>
      <c r="D269" s="2">
        <v>60825.33</v>
      </c>
    </row>
    <row r="270" spans="1:4">
      <c r="A270" t="s">
        <v>183</v>
      </c>
      <c r="B270">
        <v>-1</v>
      </c>
      <c r="C270" t="s">
        <v>1082</v>
      </c>
      <c r="D270" s="2">
        <v>1695285.6</v>
      </c>
    </row>
    <row r="271" spans="1:4">
      <c r="A271">
        <v>6</v>
      </c>
      <c r="B271">
        <v>-9</v>
      </c>
      <c r="C271" t="s">
        <v>184</v>
      </c>
      <c r="D271" s="2">
        <v>3483988453.98</v>
      </c>
    </row>
    <row r="272" spans="1:4">
      <c r="A272" t="s">
        <v>185</v>
      </c>
      <c r="B272">
        <v>-6</v>
      </c>
      <c r="C272" t="s">
        <v>184</v>
      </c>
      <c r="D272" s="2">
        <v>3483988453.98</v>
      </c>
    </row>
    <row r="273" spans="1:4">
      <c r="A273" t="s">
        <v>186</v>
      </c>
      <c r="B273">
        <v>-4</v>
      </c>
      <c r="C273" t="s">
        <v>187</v>
      </c>
      <c r="D273" s="2">
        <v>2903635696.5700002</v>
      </c>
    </row>
    <row r="274" spans="1:4">
      <c r="A274" t="s">
        <v>324</v>
      </c>
      <c r="B274">
        <v>-8</v>
      </c>
      <c r="C274" t="s">
        <v>188</v>
      </c>
      <c r="D274" s="2">
        <v>4000000000</v>
      </c>
    </row>
    <row r="275" spans="1:4">
      <c r="A275" t="s">
        <v>189</v>
      </c>
      <c r="B275">
        <v>-3</v>
      </c>
      <c r="C275" t="s">
        <v>190</v>
      </c>
      <c r="D275" s="2">
        <v>4000000000</v>
      </c>
    </row>
    <row r="276" spans="1:4">
      <c r="A276" t="s">
        <v>191</v>
      </c>
      <c r="B276">
        <v>-3</v>
      </c>
      <c r="C276" t="s">
        <v>188</v>
      </c>
      <c r="D276" s="2">
        <v>4000000000</v>
      </c>
    </row>
    <row r="277" spans="1:4">
      <c r="A277" t="s">
        <v>325</v>
      </c>
      <c r="B277">
        <v>-2</v>
      </c>
      <c r="C277" t="s">
        <v>192</v>
      </c>
      <c r="D277" s="2">
        <v>-1096364303.4300001</v>
      </c>
    </row>
    <row r="278" spans="1:4">
      <c r="A278" t="s">
        <v>193</v>
      </c>
      <c r="B278">
        <v>-8</v>
      </c>
      <c r="C278" t="s">
        <v>194</v>
      </c>
      <c r="D278" s="2">
        <v>-1096364303.4300001</v>
      </c>
    </row>
    <row r="279" spans="1:4">
      <c r="A279" t="s">
        <v>195</v>
      </c>
      <c r="B279">
        <v>-2</v>
      </c>
      <c r="C279" t="s">
        <v>905</v>
      </c>
      <c r="D279" s="2">
        <v>-1096364303.4300001</v>
      </c>
    </row>
    <row r="280" spans="1:4">
      <c r="A280" t="s">
        <v>327</v>
      </c>
      <c r="B280">
        <v>-7</v>
      </c>
      <c r="C280" t="s">
        <v>196</v>
      </c>
      <c r="D280" s="2">
        <v>108096367.13</v>
      </c>
    </row>
    <row r="281" spans="1:4">
      <c r="A281" t="s">
        <v>197</v>
      </c>
      <c r="B281">
        <v>0</v>
      </c>
      <c r="C281" t="s">
        <v>198</v>
      </c>
      <c r="D281" s="2">
        <v>108096367.13</v>
      </c>
    </row>
    <row r="282" spans="1:4">
      <c r="A282" t="s">
        <v>199</v>
      </c>
      <c r="B282">
        <v>-1</v>
      </c>
      <c r="C282" t="s">
        <v>198</v>
      </c>
      <c r="D282" s="2">
        <v>108096367.13</v>
      </c>
    </row>
    <row r="283" spans="1:4">
      <c r="A283" t="s">
        <v>200</v>
      </c>
      <c r="B283">
        <v>0</v>
      </c>
      <c r="C283" t="s">
        <v>198</v>
      </c>
      <c r="D283" s="2">
        <v>108096367.13</v>
      </c>
    </row>
    <row r="284" spans="1:4">
      <c r="A284" t="s">
        <v>326</v>
      </c>
      <c r="B284">
        <v>-5</v>
      </c>
      <c r="C284" t="s">
        <v>205</v>
      </c>
      <c r="D284" s="2">
        <v>383374915.06999999</v>
      </c>
    </row>
    <row r="285" spans="1:4">
      <c r="A285" t="s">
        <v>206</v>
      </c>
      <c r="B285">
        <v>-9</v>
      </c>
      <c r="C285" t="s">
        <v>207</v>
      </c>
      <c r="D285" s="2">
        <v>305225153</v>
      </c>
    </row>
    <row r="286" spans="1:4">
      <c r="A286" t="s">
        <v>208</v>
      </c>
      <c r="B286">
        <v>-4</v>
      </c>
      <c r="C286" t="s">
        <v>209</v>
      </c>
      <c r="D286" s="2">
        <v>392161098.97000003</v>
      </c>
    </row>
    <row r="287" spans="1:4">
      <c r="A287" t="s">
        <v>210</v>
      </c>
      <c r="B287">
        <v>-9</v>
      </c>
      <c r="C287" t="s">
        <v>907</v>
      </c>
      <c r="D287" s="2">
        <v>654747640</v>
      </c>
    </row>
    <row r="288" spans="1:4">
      <c r="A288" t="s">
        <v>211</v>
      </c>
      <c r="B288">
        <v>-7</v>
      </c>
      <c r="C288" t="s">
        <v>908</v>
      </c>
      <c r="D288" s="2">
        <v>-262586541.03</v>
      </c>
    </row>
    <row r="289" spans="1:4">
      <c r="A289" t="s">
        <v>213</v>
      </c>
      <c r="B289">
        <v>0</v>
      </c>
      <c r="C289" t="s">
        <v>857</v>
      </c>
      <c r="D289" s="2">
        <v>-86935945.969999999</v>
      </c>
    </row>
    <row r="290" spans="1:4">
      <c r="A290" t="s">
        <v>214</v>
      </c>
      <c r="B290">
        <v>-1</v>
      </c>
      <c r="C290" t="s">
        <v>858</v>
      </c>
      <c r="D290" s="2">
        <v>-86935945.969999999</v>
      </c>
    </row>
    <row r="291" spans="1:4">
      <c r="A291" t="s">
        <v>294</v>
      </c>
      <c r="B291">
        <v>-8</v>
      </c>
      <c r="C291" t="s">
        <v>295</v>
      </c>
      <c r="D291" s="2">
        <v>78149762.069999993</v>
      </c>
    </row>
    <row r="292" spans="1:4">
      <c r="A292" t="s">
        <v>296</v>
      </c>
      <c r="B292">
        <v>-9</v>
      </c>
      <c r="C292" t="s">
        <v>295</v>
      </c>
      <c r="D292" s="2">
        <v>64255432.509999998</v>
      </c>
    </row>
    <row r="293" spans="1:4">
      <c r="A293" t="s">
        <v>297</v>
      </c>
      <c r="B293">
        <v>-7</v>
      </c>
      <c r="C293" t="s">
        <v>1083</v>
      </c>
      <c r="D293" s="2">
        <v>64255432.509999998</v>
      </c>
    </row>
    <row r="294" spans="1:4">
      <c r="A294" t="s">
        <v>859</v>
      </c>
      <c r="B294">
        <v>-4</v>
      </c>
      <c r="C294" t="s">
        <v>860</v>
      </c>
      <c r="D294" s="2">
        <v>13894329.560000001</v>
      </c>
    </row>
    <row r="295" spans="1:4">
      <c r="A295" t="s">
        <v>861</v>
      </c>
      <c r="B295">
        <v>0</v>
      </c>
      <c r="C295" t="s">
        <v>862</v>
      </c>
      <c r="D295" s="2">
        <v>167259.56</v>
      </c>
    </row>
    <row r="296" spans="1:4">
      <c r="A296" t="s">
        <v>1084</v>
      </c>
      <c r="B296">
        <v>-9</v>
      </c>
      <c r="C296" t="s">
        <v>1085</v>
      </c>
      <c r="D296" s="2">
        <v>13727070</v>
      </c>
    </row>
    <row r="297" spans="1:4">
      <c r="A297" t="s">
        <v>674</v>
      </c>
      <c r="B297">
        <v>-1</v>
      </c>
      <c r="C297" t="s">
        <v>675</v>
      </c>
      <c r="D297" s="2">
        <v>88881475.209999993</v>
      </c>
    </row>
    <row r="298" spans="1:4">
      <c r="A298" t="s">
        <v>676</v>
      </c>
      <c r="B298">
        <v>-5</v>
      </c>
      <c r="C298" t="s">
        <v>675</v>
      </c>
      <c r="D298" s="2">
        <v>88881475.209999993</v>
      </c>
    </row>
    <row r="299" spans="1:4">
      <c r="A299" t="s">
        <v>677</v>
      </c>
      <c r="B299">
        <v>0</v>
      </c>
      <c r="C299" t="s">
        <v>675</v>
      </c>
      <c r="D299" s="2">
        <v>88881475.209999993</v>
      </c>
    </row>
    <row r="300" spans="1:4">
      <c r="A300" t="s">
        <v>678</v>
      </c>
      <c r="B300">
        <v>-5</v>
      </c>
      <c r="C300" t="s">
        <v>679</v>
      </c>
      <c r="D300" s="2">
        <v>88881475.209999993</v>
      </c>
    </row>
    <row r="301" spans="1:4">
      <c r="A301">
        <v>7</v>
      </c>
      <c r="B301">
        <v>-5</v>
      </c>
      <c r="C301" t="s">
        <v>215</v>
      </c>
      <c r="D301" s="2">
        <v>231487327.16999999</v>
      </c>
    </row>
    <row r="302" spans="1:4">
      <c r="A302" t="s">
        <v>216</v>
      </c>
      <c r="B302">
        <v>-2</v>
      </c>
      <c r="C302" t="s">
        <v>217</v>
      </c>
      <c r="D302" s="2">
        <v>231487327.16999999</v>
      </c>
    </row>
    <row r="303" spans="1:4">
      <c r="A303" t="s">
        <v>336</v>
      </c>
      <c r="B303">
        <v>-5</v>
      </c>
      <c r="C303" t="s">
        <v>218</v>
      </c>
      <c r="D303" s="2">
        <v>14465833.75</v>
      </c>
    </row>
    <row r="304" spans="1:4">
      <c r="A304" t="s">
        <v>219</v>
      </c>
      <c r="B304">
        <v>-9</v>
      </c>
      <c r="C304" t="s">
        <v>220</v>
      </c>
      <c r="D304" s="2">
        <v>14465833.75</v>
      </c>
    </row>
    <row r="305" spans="1:4">
      <c r="A305" t="s">
        <v>221</v>
      </c>
      <c r="B305">
        <v>0</v>
      </c>
      <c r="C305" t="s">
        <v>910</v>
      </c>
      <c r="D305" s="2">
        <v>14465833.75</v>
      </c>
    </row>
    <row r="306" spans="1:4">
      <c r="A306" t="s">
        <v>223</v>
      </c>
      <c r="B306">
        <v>-9</v>
      </c>
      <c r="C306" t="s">
        <v>911</v>
      </c>
      <c r="D306" s="2">
        <v>14465833.75</v>
      </c>
    </row>
    <row r="307" spans="1:4">
      <c r="A307" t="s">
        <v>337</v>
      </c>
      <c r="B307">
        <v>-3</v>
      </c>
      <c r="C307" t="s">
        <v>224</v>
      </c>
      <c r="D307" s="2">
        <v>110249938.95999999</v>
      </c>
    </row>
    <row r="308" spans="1:4">
      <c r="A308" t="s">
        <v>225</v>
      </c>
      <c r="B308">
        <v>-7</v>
      </c>
      <c r="C308" t="s">
        <v>226</v>
      </c>
      <c r="D308" s="2">
        <v>88211185.159999996</v>
      </c>
    </row>
    <row r="309" spans="1:4">
      <c r="A309" t="s">
        <v>227</v>
      </c>
      <c r="B309">
        <v>-5</v>
      </c>
      <c r="C309" t="s">
        <v>863</v>
      </c>
      <c r="D309" s="2">
        <v>88211185.159999996</v>
      </c>
    </row>
    <row r="310" spans="1:4">
      <c r="A310" t="s">
        <v>228</v>
      </c>
      <c r="B310">
        <v>-3</v>
      </c>
      <c r="C310" t="s">
        <v>864</v>
      </c>
      <c r="D310" s="2">
        <v>88211185.159999996</v>
      </c>
    </row>
    <row r="311" spans="1:4">
      <c r="A311" t="s">
        <v>564</v>
      </c>
      <c r="B311">
        <v>0</v>
      </c>
      <c r="C311" t="s">
        <v>565</v>
      </c>
      <c r="D311" s="2">
        <v>13192437.710000001</v>
      </c>
    </row>
    <row r="312" spans="1:4">
      <c r="A312" t="s">
        <v>566</v>
      </c>
      <c r="B312">
        <v>-9</v>
      </c>
      <c r="C312" t="s">
        <v>912</v>
      </c>
      <c r="D312" s="2">
        <v>13192437.710000001</v>
      </c>
    </row>
    <row r="313" spans="1:4">
      <c r="A313" t="s">
        <v>568</v>
      </c>
      <c r="B313">
        <v>-7</v>
      </c>
      <c r="C313" t="s">
        <v>569</v>
      </c>
      <c r="D313" s="2">
        <v>8875802.7699999996</v>
      </c>
    </row>
    <row r="314" spans="1:4">
      <c r="A314" t="s">
        <v>570</v>
      </c>
      <c r="B314">
        <v>-5</v>
      </c>
      <c r="C314" t="s">
        <v>571</v>
      </c>
      <c r="D314" s="2">
        <v>4316634.9400000004</v>
      </c>
    </row>
    <row r="315" spans="1:4">
      <c r="A315" t="s">
        <v>574</v>
      </c>
      <c r="B315">
        <v>-8</v>
      </c>
      <c r="C315" t="s">
        <v>575</v>
      </c>
      <c r="D315" s="2">
        <v>8846316.0899999999</v>
      </c>
    </row>
    <row r="316" spans="1:4">
      <c r="A316" t="s">
        <v>576</v>
      </c>
      <c r="B316">
        <v>-3</v>
      </c>
      <c r="C316" t="s">
        <v>577</v>
      </c>
      <c r="D316" s="2">
        <v>8846316.0899999999</v>
      </c>
    </row>
    <row r="317" spans="1:4">
      <c r="A317" t="s">
        <v>578</v>
      </c>
      <c r="B317">
        <v>-8</v>
      </c>
      <c r="C317" t="s">
        <v>1086</v>
      </c>
      <c r="D317" s="2">
        <v>8846316.0899999999</v>
      </c>
    </row>
    <row r="318" spans="1:4">
      <c r="A318" t="s">
        <v>329</v>
      </c>
      <c r="B318">
        <v>-8</v>
      </c>
      <c r="C318" t="s">
        <v>229</v>
      </c>
      <c r="D318" s="2">
        <v>105899634</v>
      </c>
    </row>
    <row r="319" spans="1:4">
      <c r="A319" t="s">
        <v>230</v>
      </c>
      <c r="B319">
        <v>-5</v>
      </c>
      <c r="C319" t="s">
        <v>231</v>
      </c>
      <c r="D319" s="2">
        <v>105899634</v>
      </c>
    </row>
    <row r="320" spans="1:4">
      <c r="A320" t="s">
        <v>232</v>
      </c>
      <c r="B320">
        <v>0</v>
      </c>
      <c r="C320" t="s">
        <v>231</v>
      </c>
      <c r="D320" s="2">
        <v>105899634</v>
      </c>
    </row>
    <row r="321" spans="1:4">
      <c r="A321" t="s">
        <v>234</v>
      </c>
      <c r="B321">
        <v>-2</v>
      </c>
      <c r="C321" t="s">
        <v>1087</v>
      </c>
      <c r="D321" s="2">
        <v>50520217.5</v>
      </c>
    </row>
    <row r="322" spans="1:4">
      <c r="A322" t="s">
        <v>1088</v>
      </c>
      <c r="B322">
        <v>0</v>
      </c>
      <c r="C322" t="s">
        <v>1089</v>
      </c>
      <c r="D322" s="2">
        <v>41516633.289999999</v>
      </c>
    </row>
    <row r="323" spans="1:4">
      <c r="A323" t="s">
        <v>1090</v>
      </c>
      <c r="B323">
        <v>-9</v>
      </c>
      <c r="C323" t="s">
        <v>1091</v>
      </c>
      <c r="D323" s="2">
        <v>787538.25</v>
      </c>
    </row>
    <row r="324" spans="1:4">
      <c r="A324" t="s">
        <v>1092</v>
      </c>
      <c r="B324">
        <v>-7</v>
      </c>
      <c r="C324" t="s">
        <v>1093</v>
      </c>
      <c r="D324" s="2">
        <v>293198.38</v>
      </c>
    </row>
    <row r="325" spans="1:4">
      <c r="A325" t="s">
        <v>1094</v>
      </c>
      <c r="B325">
        <v>-5</v>
      </c>
      <c r="C325" t="s">
        <v>1095</v>
      </c>
      <c r="D325" s="2">
        <v>7306543.3300000001</v>
      </c>
    </row>
    <row r="326" spans="1:4">
      <c r="A326" t="s">
        <v>1096</v>
      </c>
      <c r="B326">
        <v>-3</v>
      </c>
      <c r="C326" t="s">
        <v>1097</v>
      </c>
      <c r="D326" s="2">
        <v>33561.39</v>
      </c>
    </row>
    <row r="327" spans="1:4">
      <c r="A327" t="s">
        <v>1098</v>
      </c>
      <c r="B327">
        <v>-1</v>
      </c>
      <c r="C327" t="s">
        <v>1099</v>
      </c>
      <c r="D327" s="2">
        <v>2250134.12</v>
      </c>
    </row>
    <row r="328" spans="1:4">
      <c r="A328" t="s">
        <v>1100</v>
      </c>
      <c r="B328">
        <v>-6</v>
      </c>
      <c r="C328" t="s">
        <v>1101</v>
      </c>
      <c r="D328" s="2">
        <v>3191807.74</v>
      </c>
    </row>
    <row r="329" spans="1:4">
      <c r="A329" t="s">
        <v>332</v>
      </c>
      <c r="B329">
        <v>-6</v>
      </c>
      <c r="C329" t="s">
        <v>236</v>
      </c>
      <c r="D329" s="2">
        <v>871920.46</v>
      </c>
    </row>
    <row r="330" spans="1:4">
      <c r="A330" t="s">
        <v>237</v>
      </c>
      <c r="B330">
        <v>0</v>
      </c>
      <c r="C330" t="s">
        <v>238</v>
      </c>
      <c r="D330" s="2">
        <v>871920.46</v>
      </c>
    </row>
    <row r="331" spans="1:4">
      <c r="A331" t="s">
        <v>333</v>
      </c>
      <c r="B331">
        <v>-9</v>
      </c>
      <c r="C331" t="s">
        <v>1102</v>
      </c>
      <c r="D331" s="2">
        <v>394540.74</v>
      </c>
    </row>
    <row r="332" spans="1:4">
      <c r="A332" t="s">
        <v>330</v>
      </c>
      <c r="B332">
        <v>-1</v>
      </c>
      <c r="C332" t="s">
        <v>1103</v>
      </c>
      <c r="D332" s="2">
        <v>394540.74</v>
      </c>
    </row>
    <row r="333" spans="1:4">
      <c r="A333" t="s">
        <v>241</v>
      </c>
      <c r="B333">
        <v>-9</v>
      </c>
      <c r="C333" t="s">
        <v>584</v>
      </c>
      <c r="D333" s="2">
        <v>477379.72</v>
      </c>
    </row>
    <row r="334" spans="1:4">
      <c r="A334" t="s">
        <v>585</v>
      </c>
      <c r="B334">
        <v>-1</v>
      </c>
      <c r="C334" t="s">
        <v>1104</v>
      </c>
      <c r="D334">
        <v>516.62</v>
      </c>
    </row>
    <row r="335" spans="1:4">
      <c r="A335" t="s">
        <v>913</v>
      </c>
      <c r="B335">
        <v>0</v>
      </c>
      <c r="C335" t="s">
        <v>1105</v>
      </c>
      <c r="D335" s="2">
        <v>476863.1</v>
      </c>
    </row>
    <row r="336" spans="1:4">
      <c r="A336">
        <v>9</v>
      </c>
      <c r="B336">
        <v>-8</v>
      </c>
      <c r="C336" t="s">
        <v>620</v>
      </c>
      <c r="D336" s="2">
        <v>114218157.56</v>
      </c>
    </row>
    <row r="337" spans="1:4">
      <c r="A337" t="s">
        <v>634</v>
      </c>
      <c r="B337">
        <v>-8</v>
      </c>
      <c r="C337" t="s">
        <v>620</v>
      </c>
      <c r="D337" s="2">
        <v>114218157.56</v>
      </c>
    </row>
    <row r="338" spans="1:4">
      <c r="A338" t="s">
        <v>635</v>
      </c>
      <c r="B338">
        <v>-1</v>
      </c>
      <c r="C338" t="s">
        <v>623</v>
      </c>
      <c r="D338" s="2">
        <v>114218157.56</v>
      </c>
    </row>
    <row r="339" spans="1:4">
      <c r="A339" t="s">
        <v>636</v>
      </c>
      <c r="B339">
        <v>-5</v>
      </c>
      <c r="C339" t="s">
        <v>637</v>
      </c>
      <c r="D339" s="2">
        <v>114218157.56</v>
      </c>
    </row>
    <row r="340" spans="1:4">
      <c r="A340" t="s">
        <v>638</v>
      </c>
      <c r="B340">
        <v>-1</v>
      </c>
      <c r="C340" t="s">
        <v>639</v>
      </c>
      <c r="D340" s="2">
        <v>114218157.56</v>
      </c>
    </row>
    <row r="341" spans="1:4">
      <c r="A341" t="s">
        <v>640</v>
      </c>
      <c r="B341">
        <v>-6</v>
      </c>
      <c r="C341" t="s">
        <v>641</v>
      </c>
      <c r="D341" s="2">
        <v>42865000</v>
      </c>
    </row>
    <row r="342" spans="1:4">
      <c r="A342" t="s">
        <v>642</v>
      </c>
      <c r="B342">
        <v>-4</v>
      </c>
      <c r="C342" t="s">
        <v>643</v>
      </c>
      <c r="D342" s="2">
        <v>71353157.560000002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/>
  <dimension ref="A1:D341"/>
  <sheetViews>
    <sheetView workbookViewId="0">
      <selection activeCell="A169" sqref="A169:A334"/>
    </sheetView>
  </sheetViews>
  <sheetFormatPr defaultRowHeight="12.75"/>
  <cols>
    <col min="2" max="2" width="2.140625" bestFit="1" customWidth="1"/>
    <col min="3" max="3" width="69.85546875" bestFit="1" customWidth="1"/>
    <col min="4" max="4" width="20.7109375" bestFit="1" customWidth="1"/>
  </cols>
  <sheetData>
    <row r="1" spans="1:4" ht="13.5">
      <c r="A1" s="176" t="s">
        <v>1146</v>
      </c>
      <c r="B1" s="177">
        <v>7</v>
      </c>
      <c r="C1" s="178" t="s">
        <v>343</v>
      </c>
      <c r="D1" s="179">
        <v>1643973613.3800001</v>
      </c>
    </row>
    <row r="2" spans="1:4" ht="13.5">
      <c r="A2" s="176" t="s">
        <v>312</v>
      </c>
      <c r="B2" s="177">
        <v>4</v>
      </c>
      <c r="C2" s="180" t="s">
        <v>344</v>
      </c>
      <c r="D2" s="179">
        <v>1276.81</v>
      </c>
    </row>
    <row r="3" spans="1:4" ht="13.5">
      <c r="A3" s="176" t="s">
        <v>345</v>
      </c>
      <c r="B3" s="177">
        <v>2</v>
      </c>
      <c r="C3" s="181" t="s">
        <v>346</v>
      </c>
      <c r="D3" s="179">
        <v>1224.83</v>
      </c>
    </row>
    <row r="4" spans="1:4" ht="13.5">
      <c r="A4" s="176" t="s">
        <v>347</v>
      </c>
      <c r="B4" s="177">
        <v>0</v>
      </c>
      <c r="C4" s="182" t="s">
        <v>346</v>
      </c>
      <c r="D4" s="179">
        <v>1224.83</v>
      </c>
    </row>
    <row r="5" spans="1:4" ht="13.5">
      <c r="A5" s="176" t="s">
        <v>349</v>
      </c>
      <c r="B5" s="177">
        <v>5</v>
      </c>
      <c r="C5" s="183" t="s">
        <v>346</v>
      </c>
      <c r="D5" s="179">
        <v>1224.83</v>
      </c>
    </row>
    <row r="6" spans="1:4" ht="13.5">
      <c r="A6" s="176" t="s">
        <v>350</v>
      </c>
      <c r="B6" s="177">
        <v>3</v>
      </c>
      <c r="C6" s="184" t="s">
        <v>346</v>
      </c>
      <c r="D6" s="179">
        <v>1224.83</v>
      </c>
    </row>
    <row r="7" spans="1:4" ht="13.5">
      <c r="A7" s="176" t="s">
        <v>351</v>
      </c>
      <c r="B7" s="177">
        <v>0</v>
      </c>
      <c r="C7" s="181" t="s">
        <v>352</v>
      </c>
      <c r="D7" s="179">
        <v>51.98</v>
      </c>
    </row>
    <row r="8" spans="1:4" ht="13.5">
      <c r="A8" s="176" t="s">
        <v>353</v>
      </c>
      <c r="B8" s="177">
        <v>2</v>
      </c>
      <c r="C8" s="182" t="s">
        <v>352</v>
      </c>
      <c r="D8" s="179">
        <v>51.98</v>
      </c>
    </row>
    <row r="9" spans="1:4" ht="13.5">
      <c r="A9" s="176" t="s">
        <v>354</v>
      </c>
      <c r="B9" s="177">
        <v>8</v>
      </c>
      <c r="C9" s="183" t="s">
        <v>352</v>
      </c>
      <c r="D9" s="179">
        <v>51.98</v>
      </c>
    </row>
    <row r="10" spans="1:4" ht="13.5">
      <c r="A10" s="176" t="s">
        <v>355</v>
      </c>
      <c r="B10" s="177">
        <v>6</v>
      </c>
      <c r="C10" s="184" t="s">
        <v>352</v>
      </c>
      <c r="D10" s="179">
        <v>51.98</v>
      </c>
    </row>
    <row r="11" spans="1:4" ht="13.5">
      <c r="A11" s="176" t="s">
        <v>362</v>
      </c>
      <c r="B11" s="177">
        <v>9</v>
      </c>
      <c r="C11" s="180" t="s">
        <v>363</v>
      </c>
      <c r="D11" s="179">
        <v>1631349949.5799999</v>
      </c>
    </row>
    <row r="12" spans="1:4" ht="13.5">
      <c r="A12" s="176" t="s">
        <v>364</v>
      </c>
      <c r="B12" s="177">
        <v>7</v>
      </c>
      <c r="C12" s="181" t="s">
        <v>365</v>
      </c>
      <c r="D12" s="179">
        <v>1631349949.5799999</v>
      </c>
    </row>
    <row r="13" spans="1:4" ht="13.5">
      <c r="A13" s="176" t="s">
        <v>315</v>
      </c>
      <c r="B13" s="177">
        <v>0</v>
      </c>
      <c r="C13" s="182" t="s">
        <v>0</v>
      </c>
      <c r="D13" s="179">
        <v>636815833.82000005</v>
      </c>
    </row>
    <row r="14" spans="1:4" ht="13.5">
      <c r="A14" s="176" t="s">
        <v>1</v>
      </c>
      <c r="B14" s="177">
        <v>7</v>
      </c>
      <c r="C14" s="183" t="s">
        <v>2</v>
      </c>
      <c r="D14" s="179">
        <v>636815833.82000005</v>
      </c>
    </row>
    <row r="15" spans="1:4" ht="13.5">
      <c r="A15" s="176" t="s">
        <v>3</v>
      </c>
      <c r="B15" s="177">
        <v>5</v>
      </c>
      <c r="C15" s="184" t="s">
        <v>789</v>
      </c>
      <c r="D15" s="179">
        <v>636815833.82000005</v>
      </c>
    </row>
    <row r="16" spans="1:4" ht="13.5">
      <c r="A16" s="176" t="s">
        <v>374</v>
      </c>
      <c r="B16" s="177">
        <v>3</v>
      </c>
      <c r="C16" s="182" t="s">
        <v>375</v>
      </c>
      <c r="D16" s="179">
        <v>265332501.36000001</v>
      </c>
    </row>
    <row r="17" spans="1:4" ht="13.5">
      <c r="A17" s="176" t="s">
        <v>376</v>
      </c>
      <c r="B17" s="177">
        <v>6</v>
      </c>
      <c r="C17" s="183" t="s">
        <v>377</v>
      </c>
      <c r="D17" s="179">
        <v>265332501.36000001</v>
      </c>
    </row>
    <row r="18" spans="1:4" ht="13.5">
      <c r="A18" s="176" t="s">
        <v>378</v>
      </c>
      <c r="B18" s="177">
        <v>4</v>
      </c>
      <c r="C18" s="184" t="s">
        <v>873</v>
      </c>
      <c r="D18" s="179">
        <v>265332501.36000001</v>
      </c>
    </row>
    <row r="19" spans="1:4" ht="13.5">
      <c r="A19" s="176" t="s">
        <v>314</v>
      </c>
      <c r="B19" s="177">
        <v>4</v>
      </c>
      <c r="C19" s="182" t="s">
        <v>4</v>
      </c>
      <c r="D19" s="179">
        <v>729201614.39999998</v>
      </c>
    </row>
    <row r="20" spans="1:4" ht="13.5">
      <c r="A20" s="176" t="s">
        <v>5</v>
      </c>
      <c r="B20" s="177">
        <v>0</v>
      </c>
      <c r="C20" s="183" t="s">
        <v>6</v>
      </c>
      <c r="D20" s="179">
        <v>729201614.39999998</v>
      </c>
    </row>
    <row r="21" spans="1:4" ht="13.5">
      <c r="A21" s="176" t="s">
        <v>7</v>
      </c>
      <c r="B21" s="177">
        <v>7</v>
      </c>
      <c r="C21" s="184" t="s">
        <v>874</v>
      </c>
      <c r="D21" s="179">
        <v>729201614.39999998</v>
      </c>
    </row>
    <row r="22" spans="1:4" ht="13.5">
      <c r="A22" s="176" t="s">
        <v>12</v>
      </c>
      <c r="B22" s="177">
        <v>5</v>
      </c>
      <c r="C22" s="180" t="s">
        <v>13</v>
      </c>
      <c r="D22" s="179">
        <v>12622386.99</v>
      </c>
    </row>
    <row r="23" spans="1:4" ht="13.5">
      <c r="A23" s="176" t="s">
        <v>316</v>
      </c>
      <c r="B23" s="177">
        <v>0</v>
      </c>
      <c r="C23" s="181" t="s">
        <v>14</v>
      </c>
      <c r="D23" s="179">
        <v>4540056.0199999996</v>
      </c>
    </row>
    <row r="24" spans="1:4" ht="13.5">
      <c r="A24" s="176" t="s">
        <v>15</v>
      </c>
      <c r="B24" s="177">
        <v>1</v>
      </c>
      <c r="C24" s="182" t="s">
        <v>16</v>
      </c>
      <c r="D24" s="179">
        <v>4540056.0199999996</v>
      </c>
    </row>
    <row r="25" spans="1:4" ht="13.5">
      <c r="A25" s="176" t="s">
        <v>17</v>
      </c>
      <c r="B25" s="177">
        <v>3</v>
      </c>
      <c r="C25" s="183" t="s">
        <v>1007</v>
      </c>
      <c r="D25" s="179">
        <v>4540056.0199999996</v>
      </c>
    </row>
    <row r="26" spans="1:4" ht="13.5">
      <c r="A26" s="176" t="s">
        <v>18</v>
      </c>
      <c r="B26" s="177">
        <v>1</v>
      </c>
      <c r="C26" s="184" t="s">
        <v>791</v>
      </c>
      <c r="D26" s="179">
        <v>3463850.11</v>
      </c>
    </row>
    <row r="27" spans="1:4" ht="13.5">
      <c r="A27" s="176" t="s">
        <v>19</v>
      </c>
      <c r="B27" s="177">
        <v>0</v>
      </c>
      <c r="C27" s="184" t="s">
        <v>792</v>
      </c>
      <c r="D27" s="179">
        <v>1076205.9099999999</v>
      </c>
    </row>
    <row r="28" spans="1:4" ht="13.5">
      <c r="A28" s="176" t="s">
        <v>317</v>
      </c>
      <c r="B28" s="177">
        <v>0</v>
      </c>
      <c r="C28" s="181" t="s">
        <v>20</v>
      </c>
      <c r="D28" s="179">
        <v>8082330.9699999997</v>
      </c>
    </row>
    <row r="29" spans="1:4" ht="13.5">
      <c r="A29" s="176" t="s">
        <v>21</v>
      </c>
      <c r="B29" s="177">
        <v>0</v>
      </c>
      <c r="C29" s="182" t="s">
        <v>22</v>
      </c>
      <c r="D29" s="179">
        <v>56518.01</v>
      </c>
    </row>
    <row r="30" spans="1:4" ht="13.5">
      <c r="A30" s="176" t="s">
        <v>23</v>
      </c>
      <c r="B30" s="177">
        <v>4</v>
      </c>
      <c r="C30" s="183" t="s">
        <v>962</v>
      </c>
      <c r="D30" s="179">
        <v>56518.01</v>
      </c>
    </row>
    <row r="31" spans="1:4" ht="13.5">
      <c r="A31" s="176" t="s">
        <v>24</v>
      </c>
      <c r="B31" s="177">
        <v>2</v>
      </c>
      <c r="C31" s="184" t="s">
        <v>793</v>
      </c>
      <c r="D31" s="179">
        <v>41557.360000000001</v>
      </c>
    </row>
    <row r="32" spans="1:4" ht="13.5">
      <c r="A32" s="176" t="s">
        <v>25</v>
      </c>
      <c r="B32" s="177">
        <v>0</v>
      </c>
      <c r="C32" s="184" t="s">
        <v>794</v>
      </c>
      <c r="D32" s="179">
        <v>14960.65</v>
      </c>
    </row>
    <row r="33" spans="1:4" ht="13.5">
      <c r="A33" s="176" t="s">
        <v>26</v>
      </c>
      <c r="B33" s="177">
        <v>8</v>
      </c>
      <c r="C33" s="182" t="s">
        <v>27</v>
      </c>
      <c r="D33" s="179">
        <v>1237720.21</v>
      </c>
    </row>
    <row r="34" spans="1:4" ht="13.5">
      <c r="A34" s="176" t="s">
        <v>387</v>
      </c>
      <c r="B34" s="177">
        <v>0</v>
      </c>
      <c r="C34" s="183" t="s">
        <v>935</v>
      </c>
      <c r="D34" s="179">
        <v>1184175.73</v>
      </c>
    </row>
    <row r="35" spans="1:4" ht="13.5">
      <c r="A35" s="176" t="s">
        <v>393</v>
      </c>
      <c r="B35" s="177">
        <v>2</v>
      </c>
      <c r="C35" s="184" t="s">
        <v>938</v>
      </c>
      <c r="D35" s="179">
        <v>1184175.73</v>
      </c>
    </row>
    <row r="36" spans="1:4" ht="13.5">
      <c r="A36" s="176" t="s">
        <v>670</v>
      </c>
      <c r="B36" s="177">
        <v>5</v>
      </c>
      <c r="C36" s="183" t="s">
        <v>1008</v>
      </c>
      <c r="D36" s="179">
        <v>53544.480000000003</v>
      </c>
    </row>
    <row r="37" spans="1:4" ht="13.5">
      <c r="A37" s="176" t="s">
        <v>671</v>
      </c>
      <c r="B37" s="177">
        <v>3</v>
      </c>
      <c r="C37" s="184" t="s">
        <v>875</v>
      </c>
      <c r="D37" s="179">
        <v>53544.480000000003</v>
      </c>
    </row>
    <row r="38" spans="1:4" ht="13.5">
      <c r="A38" s="176" t="s">
        <v>876</v>
      </c>
      <c r="B38" s="177">
        <v>2</v>
      </c>
      <c r="C38" s="182" t="s">
        <v>877</v>
      </c>
      <c r="D38" s="179">
        <v>4264787.8600000003</v>
      </c>
    </row>
    <row r="39" spans="1:4" ht="13.5">
      <c r="A39" s="176" t="s">
        <v>878</v>
      </c>
      <c r="B39" s="177">
        <v>8</v>
      </c>
      <c r="C39" s="183" t="s">
        <v>879</v>
      </c>
      <c r="D39" s="179">
        <v>4264787.8600000003</v>
      </c>
    </row>
    <row r="40" spans="1:4" ht="13.5">
      <c r="A40" s="176" t="s">
        <v>880</v>
      </c>
      <c r="B40" s="177">
        <v>2</v>
      </c>
      <c r="C40" s="184" t="s">
        <v>881</v>
      </c>
      <c r="D40" s="179">
        <v>4264787.8600000003</v>
      </c>
    </row>
    <row r="41" spans="1:4" ht="13.5">
      <c r="A41" s="176" t="s">
        <v>299</v>
      </c>
      <c r="B41" s="177">
        <v>2</v>
      </c>
      <c r="C41" s="182" t="s">
        <v>300</v>
      </c>
      <c r="D41" s="179">
        <v>2523304.89</v>
      </c>
    </row>
    <row r="42" spans="1:4" ht="13.5">
      <c r="A42" s="176" t="s">
        <v>301</v>
      </c>
      <c r="B42" s="177">
        <v>7</v>
      </c>
      <c r="C42" s="183" t="s">
        <v>300</v>
      </c>
      <c r="D42" s="179">
        <v>2523304.89</v>
      </c>
    </row>
    <row r="43" spans="1:4" ht="13.5">
      <c r="A43" s="176" t="s">
        <v>302</v>
      </c>
      <c r="B43" s="177">
        <v>4</v>
      </c>
      <c r="C43" s="184" t="s">
        <v>882</v>
      </c>
      <c r="D43" s="179">
        <v>2523304.89</v>
      </c>
    </row>
    <row r="44" spans="1:4" ht="13.5">
      <c r="A44" s="176" t="s">
        <v>1147</v>
      </c>
      <c r="B44" s="177">
        <v>3</v>
      </c>
      <c r="C44" s="178" t="s">
        <v>1148</v>
      </c>
      <c r="D44" s="179">
        <v>2086979300.5899999</v>
      </c>
    </row>
    <row r="45" spans="1:4" ht="13.5">
      <c r="A45" s="176" t="s">
        <v>318</v>
      </c>
      <c r="B45" s="177">
        <v>0</v>
      </c>
      <c r="C45" s="180" t="s">
        <v>28</v>
      </c>
      <c r="D45" s="179">
        <v>2086979300.5899999</v>
      </c>
    </row>
    <row r="46" spans="1:4" ht="13.5">
      <c r="A46" s="176" t="s">
        <v>29</v>
      </c>
      <c r="B46" s="177">
        <v>7</v>
      </c>
      <c r="C46" s="181" t="s">
        <v>30</v>
      </c>
      <c r="D46" s="179">
        <v>2086979300.5899999</v>
      </c>
    </row>
    <row r="47" spans="1:4" ht="13.5">
      <c r="A47" s="176" t="s">
        <v>31</v>
      </c>
      <c r="B47" s="177">
        <v>0</v>
      </c>
      <c r="C47" s="182" t="s">
        <v>32</v>
      </c>
      <c r="D47" s="179">
        <v>2159361764.6300001</v>
      </c>
    </row>
    <row r="48" spans="1:4" ht="13.5">
      <c r="A48" s="176" t="s">
        <v>265</v>
      </c>
      <c r="B48" s="177">
        <v>2</v>
      </c>
      <c r="C48" s="183" t="s">
        <v>396</v>
      </c>
      <c r="D48" s="179">
        <v>1556020603.6099999</v>
      </c>
    </row>
    <row r="49" spans="1:4" ht="13.5">
      <c r="A49" s="176" t="s">
        <v>266</v>
      </c>
      <c r="B49" s="177">
        <v>0</v>
      </c>
      <c r="C49" s="184" t="s">
        <v>1009</v>
      </c>
      <c r="D49" s="179">
        <v>1556973242.8</v>
      </c>
    </row>
    <row r="50" spans="1:4" ht="13.5">
      <c r="A50" s="176" t="s">
        <v>648</v>
      </c>
      <c r="B50" s="177">
        <v>9</v>
      </c>
      <c r="C50" s="184" t="s">
        <v>649</v>
      </c>
      <c r="D50" s="179">
        <v>-952639.19</v>
      </c>
    </row>
    <row r="51" spans="1:4" ht="13.5">
      <c r="A51" s="176" t="s">
        <v>267</v>
      </c>
      <c r="B51" s="177">
        <v>9</v>
      </c>
      <c r="C51" s="183" t="s">
        <v>397</v>
      </c>
      <c r="D51" s="179">
        <v>176358000</v>
      </c>
    </row>
    <row r="52" spans="1:4" ht="13.5">
      <c r="A52" s="176" t="s">
        <v>268</v>
      </c>
      <c r="B52" s="177">
        <v>7</v>
      </c>
      <c r="C52" s="184" t="s">
        <v>398</v>
      </c>
      <c r="D52" s="179">
        <v>176358000</v>
      </c>
    </row>
    <row r="53" spans="1:4" ht="13.5">
      <c r="A53" s="176" t="s">
        <v>269</v>
      </c>
      <c r="B53" s="177">
        <v>1</v>
      </c>
      <c r="C53" s="183" t="s">
        <v>399</v>
      </c>
      <c r="D53" s="179">
        <v>32683799.68</v>
      </c>
    </row>
    <row r="54" spans="1:4" ht="13.5">
      <c r="A54" s="176" t="s">
        <v>270</v>
      </c>
      <c r="B54" s="177">
        <v>0</v>
      </c>
      <c r="C54" s="184" t="s">
        <v>400</v>
      </c>
      <c r="D54" s="179">
        <v>162276000</v>
      </c>
    </row>
    <row r="55" spans="1:4" ht="13.5">
      <c r="A55" s="176" t="s">
        <v>271</v>
      </c>
      <c r="B55" s="177">
        <v>8</v>
      </c>
      <c r="C55" s="184" t="s">
        <v>401</v>
      </c>
      <c r="D55" s="179">
        <v>-129592200.31999999</v>
      </c>
    </row>
    <row r="56" spans="1:4" ht="13.5">
      <c r="A56" s="176" t="s">
        <v>272</v>
      </c>
      <c r="B56" s="177">
        <v>8</v>
      </c>
      <c r="C56" s="183" t="s">
        <v>273</v>
      </c>
      <c r="D56" s="179">
        <v>168328526.28</v>
      </c>
    </row>
    <row r="57" spans="1:4" ht="13.5">
      <c r="A57" s="176" t="s">
        <v>275</v>
      </c>
      <c r="B57" s="177">
        <v>4</v>
      </c>
      <c r="C57" s="184" t="s">
        <v>402</v>
      </c>
      <c r="D57" s="179">
        <v>44691895.43</v>
      </c>
    </row>
    <row r="58" spans="1:4" ht="13.5">
      <c r="A58" s="176" t="s">
        <v>276</v>
      </c>
      <c r="B58" s="177">
        <v>2</v>
      </c>
      <c r="C58" s="184" t="s">
        <v>403</v>
      </c>
      <c r="D58" s="179">
        <v>7025260.0499999998</v>
      </c>
    </row>
    <row r="59" spans="1:4" ht="13.5">
      <c r="A59" s="176" t="s">
        <v>404</v>
      </c>
      <c r="B59" s="177">
        <v>0</v>
      </c>
      <c r="C59" s="184" t="s">
        <v>405</v>
      </c>
      <c r="D59" s="179">
        <v>45899406.200000003</v>
      </c>
    </row>
    <row r="60" spans="1:4" ht="13.5">
      <c r="A60" s="176" t="s">
        <v>277</v>
      </c>
      <c r="B60" s="177">
        <v>0</v>
      </c>
      <c r="C60" s="184" t="s">
        <v>406</v>
      </c>
      <c r="D60" s="179">
        <v>1897790.36</v>
      </c>
    </row>
    <row r="61" spans="1:4" ht="13.5">
      <c r="A61" s="176" t="s">
        <v>278</v>
      </c>
      <c r="B61" s="177">
        <v>9</v>
      </c>
      <c r="C61" s="184" t="s">
        <v>407</v>
      </c>
      <c r="D61" s="179">
        <v>2101445.02</v>
      </c>
    </row>
    <row r="62" spans="1:4" ht="13.5">
      <c r="A62" s="176" t="s">
        <v>279</v>
      </c>
      <c r="B62" s="177">
        <v>7</v>
      </c>
      <c r="C62" s="184" t="s">
        <v>408</v>
      </c>
      <c r="D62" s="179">
        <v>33441440.379999999</v>
      </c>
    </row>
    <row r="63" spans="1:4" ht="13.5">
      <c r="A63" s="176" t="s">
        <v>411</v>
      </c>
      <c r="B63" s="177">
        <v>0</v>
      </c>
      <c r="C63" s="184" t="s">
        <v>1010</v>
      </c>
      <c r="D63" s="179">
        <v>1010953.34</v>
      </c>
    </row>
    <row r="64" spans="1:4" ht="13.5">
      <c r="A64" s="176" t="s">
        <v>685</v>
      </c>
      <c r="B64" s="177">
        <v>0</v>
      </c>
      <c r="C64" s="184" t="s">
        <v>883</v>
      </c>
      <c r="D64" s="179">
        <v>3536300</v>
      </c>
    </row>
    <row r="65" spans="1:4" ht="13.5">
      <c r="A65" s="176" t="s">
        <v>1149</v>
      </c>
      <c r="B65" s="177">
        <v>7</v>
      </c>
      <c r="C65" s="184" t="s">
        <v>1150</v>
      </c>
      <c r="D65" s="179">
        <v>28724035.5</v>
      </c>
    </row>
    <row r="66" spans="1:4" ht="13.5">
      <c r="A66" s="176" t="s">
        <v>282</v>
      </c>
      <c r="B66" s="177">
        <v>4</v>
      </c>
      <c r="C66" s="183" t="s">
        <v>413</v>
      </c>
      <c r="D66" s="179">
        <v>79281286</v>
      </c>
    </row>
    <row r="67" spans="1:4" ht="13.5">
      <c r="A67" s="176" t="s">
        <v>283</v>
      </c>
      <c r="B67" s="177">
        <v>2</v>
      </c>
      <c r="C67" s="184" t="s">
        <v>414</v>
      </c>
      <c r="D67" s="179">
        <v>79281286</v>
      </c>
    </row>
    <row r="68" spans="1:4" ht="13.5">
      <c r="A68" s="176" t="s">
        <v>284</v>
      </c>
      <c r="B68" s="177">
        <v>7</v>
      </c>
      <c r="C68" s="183" t="s">
        <v>884</v>
      </c>
      <c r="D68" s="179">
        <v>85691628</v>
      </c>
    </row>
    <row r="69" spans="1:4" ht="13.5">
      <c r="A69" s="176" t="s">
        <v>285</v>
      </c>
      <c r="B69" s="177">
        <v>5</v>
      </c>
      <c r="C69" s="184" t="s">
        <v>416</v>
      </c>
      <c r="D69" s="179">
        <v>190425840</v>
      </c>
    </row>
    <row r="70" spans="1:4" ht="13.5">
      <c r="A70" s="176" t="s">
        <v>286</v>
      </c>
      <c r="B70" s="177">
        <v>3</v>
      </c>
      <c r="C70" s="184" t="s">
        <v>417</v>
      </c>
      <c r="D70" s="179">
        <v>-104734212</v>
      </c>
    </row>
    <row r="71" spans="1:4" ht="13.5">
      <c r="A71" s="176" t="s">
        <v>743</v>
      </c>
      <c r="B71" s="177">
        <v>0</v>
      </c>
      <c r="C71" s="183" t="s">
        <v>885</v>
      </c>
      <c r="D71" s="179">
        <v>60997921.060000002</v>
      </c>
    </row>
    <row r="72" spans="1:4" ht="13.5">
      <c r="A72" s="176" t="s">
        <v>745</v>
      </c>
      <c r="B72" s="177">
        <v>8</v>
      </c>
      <c r="C72" s="184" t="s">
        <v>688</v>
      </c>
      <c r="D72" s="179">
        <v>66011000</v>
      </c>
    </row>
    <row r="73" spans="1:4" ht="13.5">
      <c r="A73" s="176" t="s">
        <v>747</v>
      </c>
      <c r="B73" s="177">
        <v>6</v>
      </c>
      <c r="C73" s="184" t="s">
        <v>740</v>
      </c>
      <c r="D73" s="179">
        <v>-5013078.9400000004</v>
      </c>
    </row>
    <row r="74" spans="1:4" ht="13.5">
      <c r="A74" s="176" t="s">
        <v>1011</v>
      </c>
      <c r="B74" s="177">
        <v>0</v>
      </c>
      <c r="C74" s="182" t="s">
        <v>1012</v>
      </c>
      <c r="D74" s="179">
        <v>-72382464.040000007</v>
      </c>
    </row>
    <row r="75" spans="1:4" ht="13.5">
      <c r="A75" s="176" t="s">
        <v>1013</v>
      </c>
      <c r="B75" s="177">
        <v>4</v>
      </c>
      <c r="C75" s="183" t="s">
        <v>1014</v>
      </c>
      <c r="D75" s="179">
        <v>-72382464.040000007</v>
      </c>
    </row>
    <row r="76" spans="1:4" ht="13.5">
      <c r="A76" s="176" t="s">
        <v>1015</v>
      </c>
      <c r="B76" s="177">
        <v>9</v>
      </c>
      <c r="C76" s="184" t="s">
        <v>1016</v>
      </c>
      <c r="D76" s="179">
        <v>-72382464.040000007</v>
      </c>
    </row>
    <row r="77" spans="1:4" ht="13.5">
      <c r="A77" s="176" t="s">
        <v>319</v>
      </c>
      <c r="B77" s="177">
        <v>8</v>
      </c>
      <c r="C77" s="180" t="s">
        <v>33</v>
      </c>
      <c r="D77" s="179">
        <v>0</v>
      </c>
    </row>
    <row r="78" spans="1:4" ht="13.5">
      <c r="A78" s="176" t="s">
        <v>34</v>
      </c>
      <c r="B78" s="177">
        <v>0</v>
      </c>
      <c r="C78" s="181" t="s">
        <v>35</v>
      </c>
      <c r="D78" s="179">
        <v>0</v>
      </c>
    </row>
    <row r="79" spans="1:4" ht="13.5">
      <c r="A79" s="176" t="s">
        <v>418</v>
      </c>
      <c r="B79" s="177">
        <v>8</v>
      </c>
      <c r="C79" s="182" t="s">
        <v>419</v>
      </c>
      <c r="D79" s="179">
        <v>1500</v>
      </c>
    </row>
    <row r="80" spans="1:4" ht="13.5">
      <c r="A80" s="176" t="s">
        <v>420</v>
      </c>
      <c r="B80" s="177">
        <v>0</v>
      </c>
      <c r="C80" s="183" t="s">
        <v>421</v>
      </c>
      <c r="D80" s="179">
        <v>1500</v>
      </c>
    </row>
    <row r="81" spans="1:4" ht="13.5">
      <c r="A81" s="176" t="s">
        <v>422</v>
      </c>
      <c r="B81" s="177">
        <v>9</v>
      </c>
      <c r="C81" s="184" t="s">
        <v>886</v>
      </c>
      <c r="D81" s="179">
        <v>1500</v>
      </c>
    </row>
    <row r="82" spans="1:4" ht="13.5">
      <c r="A82" s="176" t="s">
        <v>36</v>
      </c>
      <c r="B82" s="177">
        <v>4</v>
      </c>
      <c r="C82" s="182" t="s">
        <v>37</v>
      </c>
      <c r="D82" s="179">
        <v>-1500</v>
      </c>
    </row>
    <row r="83" spans="1:4" ht="13.5">
      <c r="A83" s="176" t="s">
        <v>38</v>
      </c>
      <c r="B83" s="177">
        <v>0</v>
      </c>
      <c r="C83" s="183" t="s">
        <v>423</v>
      </c>
      <c r="D83" s="179">
        <v>-1500</v>
      </c>
    </row>
    <row r="84" spans="1:4" ht="13.5">
      <c r="A84" s="176" t="s">
        <v>39</v>
      </c>
      <c r="B84" s="177">
        <v>4</v>
      </c>
      <c r="C84" s="184" t="s">
        <v>887</v>
      </c>
      <c r="D84" s="179">
        <v>-1500</v>
      </c>
    </row>
    <row r="85" spans="1:4" ht="13.5">
      <c r="A85" s="176" t="s">
        <v>1151</v>
      </c>
      <c r="B85" s="177">
        <v>0</v>
      </c>
      <c r="C85" s="178" t="s">
        <v>620</v>
      </c>
      <c r="D85" s="179">
        <v>122146286.18000001</v>
      </c>
    </row>
    <row r="86" spans="1:4" ht="13.5">
      <c r="A86" s="176" t="s">
        <v>621</v>
      </c>
      <c r="B86" s="177">
        <v>0</v>
      </c>
      <c r="C86" s="180" t="s">
        <v>620</v>
      </c>
      <c r="D86" s="179">
        <v>122146286.18000001</v>
      </c>
    </row>
    <row r="87" spans="1:4" ht="13.5">
      <c r="A87" s="176" t="s">
        <v>622</v>
      </c>
      <c r="B87" s="177">
        <v>3</v>
      </c>
      <c r="C87" s="181" t="s">
        <v>623</v>
      </c>
      <c r="D87" s="179">
        <v>122146286.18000001</v>
      </c>
    </row>
    <row r="88" spans="1:4" ht="13.5">
      <c r="A88" s="176" t="s">
        <v>624</v>
      </c>
      <c r="B88" s="177">
        <v>7</v>
      </c>
      <c r="C88" s="182" t="s">
        <v>625</v>
      </c>
      <c r="D88" s="179">
        <v>122146286.18000001</v>
      </c>
    </row>
    <row r="89" spans="1:4" ht="13.5">
      <c r="A89" s="176" t="s">
        <v>626</v>
      </c>
      <c r="B89" s="177">
        <v>3</v>
      </c>
      <c r="C89" s="183" t="s">
        <v>625</v>
      </c>
      <c r="D89" s="179">
        <v>122146286.18000001</v>
      </c>
    </row>
    <row r="90" spans="1:4" ht="13.5">
      <c r="A90" s="176" t="s">
        <v>627</v>
      </c>
      <c r="B90" s="177">
        <v>8</v>
      </c>
      <c r="C90" s="184" t="s">
        <v>628</v>
      </c>
      <c r="D90" s="179">
        <v>42865000</v>
      </c>
    </row>
    <row r="91" spans="1:4" ht="13.5">
      <c r="A91" s="176" t="s">
        <v>629</v>
      </c>
      <c r="B91" s="177">
        <v>6</v>
      </c>
      <c r="C91" s="184" t="s">
        <v>630</v>
      </c>
      <c r="D91" s="179">
        <v>79281286.180000007</v>
      </c>
    </row>
    <row r="92" spans="1:4" ht="13.5">
      <c r="A92" s="176" t="s">
        <v>1152</v>
      </c>
      <c r="B92" s="177">
        <v>6</v>
      </c>
      <c r="C92" s="178" t="s">
        <v>343</v>
      </c>
      <c r="D92" s="179">
        <v>294758859.91000003</v>
      </c>
    </row>
    <row r="93" spans="1:4" ht="13.5">
      <c r="A93" s="176" t="s">
        <v>158</v>
      </c>
      <c r="B93" s="177">
        <v>1</v>
      </c>
      <c r="C93" s="180" t="s">
        <v>159</v>
      </c>
      <c r="D93" s="179">
        <v>294758859.91000003</v>
      </c>
    </row>
    <row r="94" spans="1:4" ht="13.5">
      <c r="A94" s="176" t="s">
        <v>320</v>
      </c>
      <c r="B94" s="177">
        <v>6</v>
      </c>
      <c r="C94" s="181" t="s">
        <v>305</v>
      </c>
      <c r="D94" s="179">
        <v>10984561.33</v>
      </c>
    </row>
    <row r="95" spans="1:4" ht="13.5">
      <c r="A95" s="176" t="s">
        <v>306</v>
      </c>
      <c r="B95" s="177">
        <v>0</v>
      </c>
      <c r="C95" s="182" t="s">
        <v>307</v>
      </c>
      <c r="D95" s="179">
        <v>10984561.33</v>
      </c>
    </row>
    <row r="96" spans="1:4" ht="13.5">
      <c r="A96" s="176" t="s">
        <v>308</v>
      </c>
      <c r="B96" s="177">
        <v>1</v>
      </c>
      <c r="C96" s="183" t="s">
        <v>981</v>
      </c>
      <c r="D96" s="179">
        <v>10984561.33</v>
      </c>
    </row>
    <row r="97" spans="1:4" ht="13.5">
      <c r="A97" s="176" t="s">
        <v>247</v>
      </c>
      <c r="B97" s="177">
        <v>0</v>
      </c>
      <c r="C97" s="184" t="s">
        <v>982</v>
      </c>
      <c r="D97" s="179">
        <v>10984561.33</v>
      </c>
    </row>
    <row r="98" spans="1:4" ht="13.5">
      <c r="A98" s="176" t="s">
        <v>160</v>
      </c>
      <c r="B98" s="177">
        <v>4</v>
      </c>
      <c r="C98" s="181" t="s">
        <v>161</v>
      </c>
      <c r="D98" s="179">
        <v>271560189.62</v>
      </c>
    </row>
    <row r="99" spans="1:4" ht="13.5">
      <c r="A99" s="176" t="s">
        <v>321</v>
      </c>
      <c r="B99" s="177">
        <v>8</v>
      </c>
      <c r="C99" s="182" t="s">
        <v>516</v>
      </c>
      <c r="D99" s="179">
        <v>5047365.17</v>
      </c>
    </row>
    <row r="100" spans="1:4" ht="13.5">
      <c r="A100" s="176" t="s">
        <v>162</v>
      </c>
      <c r="B100" s="177">
        <v>0</v>
      </c>
      <c r="C100" s="183" t="s">
        <v>1066</v>
      </c>
      <c r="D100" s="179">
        <v>5047365.17</v>
      </c>
    </row>
    <row r="101" spans="1:4" ht="13.5">
      <c r="A101" s="176" t="s">
        <v>298</v>
      </c>
      <c r="B101" s="177">
        <v>8</v>
      </c>
      <c r="C101" s="184" t="s">
        <v>838</v>
      </c>
      <c r="D101" s="179">
        <v>4471915.95</v>
      </c>
    </row>
    <row r="102" spans="1:4" ht="13.5">
      <c r="A102" s="176" t="s">
        <v>164</v>
      </c>
      <c r="B102" s="177">
        <v>4</v>
      </c>
      <c r="C102" s="184" t="s">
        <v>840</v>
      </c>
      <c r="D102" s="179">
        <v>481620.89</v>
      </c>
    </row>
    <row r="103" spans="1:4" ht="13.5">
      <c r="A103" s="176" t="s">
        <v>165</v>
      </c>
      <c r="B103" s="177">
        <v>2</v>
      </c>
      <c r="C103" s="184" t="s">
        <v>1153</v>
      </c>
      <c r="D103" s="179">
        <v>93828.33</v>
      </c>
    </row>
    <row r="104" spans="1:4" ht="13.5">
      <c r="A104" s="176" t="s">
        <v>522</v>
      </c>
      <c r="B104" s="177">
        <v>1</v>
      </c>
      <c r="C104" s="182" t="s">
        <v>523</v>
      </c>
      <c r="D104" s="179">
        <v>60060.160000000003</v>
      </c>
    </row>
    <row r="105" spans="1:4" ht="13.5">
      <c r="A105" s="176" t="s">
        <v>524</v>
      </c>
      <c r="B105" s="177">
        <v>9</v>
      </c>
      <c r="C105" s="183" t="s">
        <v>1067</v>
      </c>
      <c r="D105" s="179">
        <v>41078.74</v>
      </c>
    </row>
    <row r="106" spans="1:4" ht="13.5">
      <c r="A106" s="176" t="s">
        <v>526</v>
      </c>
      <c r="B106" s="177">
        <v>5</v>
      </c>
      <c r="C106" s="184" t="s">
        <v>843</v>
      </c>
      <c r="D106" s="179">
        <v>41078.74</v>
      </c>
    </row>
    <row r="107" spans="1:4" ht="13.5">
      <c r="A107" s="176" t="s">
        <v>762</v>
      </c>
      <c r="B107" s="177">
        <v>0</v>
      </c>
      <c r="C107" s="183" t="s">
        <v>763</v>
      </c>
      <c r="D107" s="179">
        <v>18981.419999999998</v>
      </c>
    </row>
    <row r="108" spans="1:4" ht="13.5">
      <c r="A108" s="176" t="s">
        <v>764</v>
      </c>
      <c r="B108" s="177">
        <v>9</v>
      </c>
      <c r="C108" s="184" t="s">
        <v>1068</v>
      </c>
      <c r="D108" s="179">
        <v>4629.6099999999997</v>
      </c>
    </row>
    <row r="109" spans="1:4" ht="13.5">
      <c r="A109" s="176" t="s">
        <v>766</v>
      </c>
      <c r="B109" s="177">
        <v>8</v>
      </c>
      <c r="C109" s="184" t="s">
        <v>1069</v>
      </c>
      <c r="D109" s="179">
        <v>3086.41</v>
      </c>
    </row>
    <row r="110" spans="1:4" ht="13.5">
      <c r="A110" s="176" t="s">
        <v>768</v>
      </c>
      <c r="B110" s="177">
        <v>6</v>
      </c>
      <c r="C110" s="184" t="s">
        <v>1070</v>
      </c>
      <c r="D110" s="179">
        <v>9259.23</v>
      </c>
    </row>
    <row r="111" spans="1:4" ht="13.5">
      <c r="A111" s="176" t="s">
        <v>770</v>
      </c>
      <c r="B111" s="177">
        <v>4</v>
      </c>
      <c r="C111" s="184" t="s">
        <v>1071</v>
      </c>
      <c r="D111" s="179">
        <v>2006.17</v>
      </c>
    </row>
    <row r="112" spans="1:4" ht="13.5">
      <c r="A112" s="176" t="s">
        <v>323</v>
      </c>
      <c r="B112" s="177">
        <v>5</v>
      </c>
      <c r="C112" s="182" t="s">
        <v>528</v>
      </c>
      <c r="D112" s="179">
        <v>266452764.28999999</v>
      </c>
    </row>
    <row r="113" spans="1:4" ht="13.5">
      <c r="A113" s="176" t="s">
        <v>166</v>
      </c>
      <c r="B113" s="177">
        <v>1</v>
      </c>
      <c r="C113" s="183" t="s">
        <v>167</v>
      </c>
      <c r="D113" s="179">
        <v>266452764.28999999</v>
      </c>
    </row>
    <row r="114" spans="1:4" ht="13.5">
      <c r="A114" s="176" t="s">
        <v>168</v>
      </c>
      <c r="B114" s="177">
        <v>0</v>
      </c>
      <c r="C114" s="184" t="s">
        <v>902</v>
      </c>
      <c r="D114" s="179">
        <v>204996884.22999999</v>
      </c>
    </row>
    <row r="115" spans="1:4" ht="13.5">
      <c r="A115" s="176" t="s">
        <v>169</v>
      </c>
      <c r="B115" s="177">
        <v>8</v>
      </c>
      <c r="C115" s="184" t="s">
        <v>903</v>
      </c>
      <c r="D115" s="179">
        <v>61455880.060000002</v>
      </c>
    </row>
    <row r="116" spans="1:4" ht="13.5">
      <c r="A116" s="176" t="s">
        <v>322</v>
      </c>
      <c r="B116" s="177">
        <v>5</v>
      </c>
      <c r="C116" s="181" t="s">
        <v>170</v>
      </c>
      <c r="D116" s="179">
        <v>12214108.960000001</v>
      </c>
    </row>
    <row r="117" spans="1:4" ht="13.5">
      <c r="A117" s="176" t="s">
        <v>171</v>
      </c>
      <c r="B117" s="177">
        <v>6</v>
      </c>
      <c r="C117" s="182" t="s">
        <v>172</v>
      </c>
      <c r="D117" s="179">
        <v>783724.4</v>
      </c>
    </row>
    <row r="118" spans="1:4" ht="13.5">
      <c r="A118" s="176" t="s">
        <v>173</v>
      </c>
      <c r="B118" s="177">
        <v>8</v>
      </c>
      <c r="C118" s="183" t="s">
        <v>1072</v>
      </c>
      <c r="D118" s="179">
        <v>783724.4</v>
      </c>
    </row>
    <row r="119" spans="1:4" ht="13.5">
      <c r="A119" s="176" t="s">
        <v>532</v>
      </c>
      <c r="B119" s="177">
        <v>6</v>
      </c>
      <c r="C119" s="184" t="s">
        <v>845</v>
      </c>
      <c r="D119" s="179">
        <v>164981.01999999999</v>
      </c>
    </row>
    <row r="120" spans="1:4" ht="13.5">
      <c r="A120" s="176" t="s">
        <v>534</v>
      </c>
      <c r="B120" s="177">
        <v>4</v>
      </c>
      <c r="C120" s="184" t="s">
        <v>846</v>
      </c>
      <c r="D120" s="179">
        <v>18504.060000000001</v>
      </c>
    </row>
    <row r="121" spans="1:4" ht="13.5">
      <c r="A121" s="176" t="s">
        <v>536</v>
      </c>
      <c r="B121" s="177">
        <v>2</v>
      </c>
      <c r="C121" s="184" t="s">
        <v>847</v>
      </c>
      <c r="D121" s="179">
        <v>13589.24</v>
      </c>
    </row>
    <row r="122" spans="1:4" ht="13.5">
      <c r="A122" s="176" t="s">
        <v>538</v>
      </c>
      <c r="B122" s="177">
        <v>0</v>
      </c>
      <c r="C122" s="184" t="s">
        <v>848</v>
      </c>
      <c r="D122" s="179">
        <v>32996.199999999997</v>
      </c>
    </row>
    <row r="123" spans="1:4" ht="13.5">
      <c r="A123" s="176" t="s">
        <v>174</v>
      </c>
      <c r="B123" s="177">
        <v>9</v>
      </c>
      <c r="C123" s="184" t="s">
        <v>849</v>
      </c>
      <c r="D123" s="179">
        <v>387424.47</v>
      </c>
    </row>
    <row r="124" spans="1:4" ht="13.5">
      <c r="A124" s="176" t="s">
        <v>175</v>
      </c>
      <c r="B124" s="177">
        <v>7</v>
      </c>
      <c r="C124" s="184" t="s">
        <v>850</v>
      </c>
      <c r="D124" s="179">
        <v>124826.49</v>
      </c>
    </row>
    <row r="125" spans="1:4" ht="13.5">
      <c r="A125" s="176" t="s">
        <v>176</v>
      </c>
      <c r="B125" s="177">
        <v>5</v>
      </c>
      <c r="C125" s="184" t="s">
        <v>851</v>
      </c>
      <c r="D125" s="179">
        <v>41402.92</v>
      </c>
    </row>
    <row r="126" spans="1:4" ht="13.5">
      <c r="A126" s="176" t="s">
        <v>543</v>
      </c>
      <c r="B126" s="177">
        <v>7</v>
      </c>
      <c r="C126" s="182" t="s">
        <v>544</v>
      </c>
      <c r="D126" s="179">
        <v>10249353.1</v>
      </c>
    </row>
    <row r="127" spans="1:4" ht="13.5">
      <c r="A127" s="176" t="s">
        <v>1073</v>
      </c>
      <c r="B127" s="177">
        <v>9</v>
      </c>
      <c r="C127" s="183" t="s">
        <v>1074</v>
      </c>
      <c r="D127" s="179">
        <v>10249353.1</v>
      </c>
    </row>
    <row r="128" spans="1:4" ht="13.5">
      <c r="A128" s="176" t="s">
        <v>1075</v>
      </c>
      <c r="B128" s="177">
        <v>7</v>
      </c>
      <c r="C128" s="184" t="s">
        <v>1076</v>
      </c>
      <c r="D128" s="179">
        <v>6774056.3200000003</v>
      </c>
    </row>
    <row r="129" spans="1:4" ht="13.5">
      <c r="A129" s="176" t="s">
        <v>1154</v>
      </c>
      <c r="B129" s="177">
        <v>3</v>
      </c>
      <c r="C129" s="184" t="s">
        <v>1155</v>
      </c>
      <c r="D129" s="179">
        <v>3475296.78</v>
      </c>
    </row>
    <row r="130" spans="1:4" ht="13.5">
      <c r="A130" s="176" t="s">
        <v>177</v>
      </c>
      <c r="B130" s="177">
        <v>7</v>
      </c>
      <c r="C130" s="182" t="s">
        <v>178</v>
      </c>
      <c r="D130" s="179">
        <v>1181031.46</v>
      </c>
    </row>
    <row r="131" spans="1:4" ht="13.5">
      <c r="A131" s="176" t="s">
        <v>179</v>
      </c>
      <c r="B131" s="177">
        <v>0</v>
      </c>
      <c r="C131" s="183" t="s">
        <v>852</v>
      </c>
      <c r="D131" s="179">
        <v>1181031.46</v>
      </c>
    </row>
    <row r="132" spans="1:4" ht="13.5">
      <c r="A132" s="176" t="s">
        <v>180</v>
      </c>
      <c r="B132" s="177">
        <v>9</v>
      </c>
      <c r="C132" s="184" t="s">
        <v>853</v>
      </c>
      <c r="D132" s="179">
        <v>642646.22</v>
      </c>
    </row>
    <row r="133" spans="1:4" ht="13.5">
      <c r="A133" s="176" t="s">
        <v>181</v>
      </c>
      <c r="B133" s="177">
        <v>7</v>
      </c>
      <c r="C133" s="184" t="s">
        <v>854</v>
      </c>
      <c r="D133" s="179">
        <v>250096.03</v>
      </c>
    </row>
    <row r="134" spans="1:4" ht="13.5">
      <c r="A134" s="176" t="s">
        <v>182</v>
      </c>
      <c r="B134" s="177">
        <v>5</v>
      </c>
      <c r="C134" s="184" t="s">
        <v>1079</v>
      </c>
      <c r="D134" s="179">
        <v>85509.34</v>
      </c>
    </row>
    <row r="135" spans="1:4" ht="13.5">
      <c r="A135" s="176" t="s">
        <v>183</v>
      </c>
      <c r="B135" s="177">
        <v>1</v>
      </c>
      <c r="C135" s="184" t="s">
        <v>1082</v>
      </c>
      <c r="D135" s="179">
        <v>202779.87</v>
      </c>
    </row>
    <row r="136" spans="1:4" ht="13.5">
      <c r="A136" s="176" t="s">
        <v>1156</v>
      </c>
      <c r="B136" s="177">
        <v>9</v>
      </c>
      <c r="C136" s="178" t="s">
        <v>184</v>
      </c>
      <c r="D136" s="179">
        <v>3389943269.5100002</v>
      </c>
    </row>
    <row r="137" spans="1:4" ht="13.5">
      <c r="A137" s="176" t="s">
        <v>185</v>
      </c>
      <c r="B137" s="177">
        <v>6</v>
      </c>
      <c r="C137" s="180" t="s">
        <v>184</v>
      </c>
      <c r="D137" s="179">
        <v>3389943269.5100002</v>
      </c>
    </row>
    <row r="138" spans="1:4" ht="13.5">
      <c r="A138" s="176" t="s">
        <v>186</v>
      </c>
      <c r="B138" s="177">
        <v>4</v>
      </c>
      <c r="C138" s="181" t="s">
        <v>187</v>
      </c>
      <c r="D138" s="179">
        <v>2903635696.5700002</v>
      </c>
    </row>
    <row r="139" spans="1:4" ht="13.5">
      <c r="A139" s="176" t="s">
        <v>324</v>
      </c>
      <c r="B139" s="177">
        <v>8</v>
      </c>
      <c r="C139" s="182" t="s">
        <v>188</v>
      </c>
      <c r="D139" s="179">
        <v>4000000000</v>
      </c>
    </row>
    <row r="140" spans="1:4" ht="13.5">
      <c r="A140" s="176" t="s">
        <v>189</v>
      </c>
      <c r="B140" s="177">
        <v>3</v>
      </c>
      <c r="C140" s="183" t="s">
        <v>190</v>
      </c>
      <c r="D140" s="179">
        <v>4000000000</v>
      </c>
    </row>
    <row r="141" spans="1:4" ht="13.5">
      <c r="A141" s="176" t="s">
        <v>191</v>
      </c>
      <c r="B141" s="177">
        <v>3</v>
      </c>
      <c r="C141" s="184" t="s">
        <v>188</v>
      </c>
      <c r="D141" s="179">
        <v>4000000000</v>
      </c>
    </row>
    <row r="142" spans="1:4" ht="13.5">
      <c r="A142" s="176" t="s">
        <v>325</v>
      </c>
      <c r="B142" s="177">
        <v>2</v>
      </c>
      <c r="C142" s="182" t="s">
        <v>192</v>
      </c>
      <c r="D142" s="179">
        <v>-1096364303.4300001</v>
      </c>
    </row>
    <row r="143" spans="1:4" ht="13.5">
      <c r="A143" s="176" t="s">
        <v>193</v>
      </c>
      <c r="B143" s="177">
        <v>8</v>
      </c>
      <c r="C143" s="183" t="s">
        <v>194</v>
      </c>
      <c r="D143" s="179">
        <v>-1096364303.4300001</v>
      </c>
    </row>
    <row r="144" spans="1:4" ht="13.5">
      <c r="A144" s="176" t="s">
        <v>195</v>
      </c>
      <c r="B144" s="177">
        <v>2</v>
      </c>
      <c r="C144" s="184" t="s">
        <v>905</v>
      </c>
      <c r="D144" s="179">
        <v>-1096364303.4300001</v>
      </c>
    </row>
    <row r="145" spans="1:4" ht="13.5">
      <c r="A145" s="176" t="s">
        <v>327</v>
      </c>
      <c r="B145" s="177">
        <v>7</v>
      </c>
      <c r="C145" s="181" t="s">
        <v>196</v>
      </c>
      <c r="D145" s="179">
        <v>143362590.34999999</v>
      </c>
    </row>
    <row r="146" spans="1:4" ht="13.5">
      <c r="A146" s="176" t="s">
        <v>197</v>
      </c>
      <c r="B146" s="177">
        <v>0</v>
      </c>
      <c r="C146" s="182" t="s">
        <v>198</v>
      </c>
      <c r="D146" s="179">
        <v>110408906.36</v>
      </c>
    </row>
    <row r="147" spans="1:4" ht="13.5">
      <c r="A147" s="176" t="s">
        <v>199</v>
      </c>
      <c r="B147" s="177">
        <v>1</v>
      </c>
      <c r="C147" s="183" t="s">
        <v>198</v>
      </c>
      <c r="D147" s="179">
        <v>110408906.36</v>
      </c>
    </row>
    <row r="148" spans="1:4" ht="13.5">
      <c r="A148" s="176" t="s">
        <v>200</v>
      </c>
      <c r="B148" s="177">
        <v>0</v>
      </c>
      <c r="C148" s="184" t="s">
        <v>198</v>
      </c>
      <c r="D148" s="179">
        <v>110408906.36</v>
      </c>
    </row>
    <row r="149" spans="1:4" ht="13.5">
      <c r="A149" s="176" t="s">
        <v>201</v>
      </c>
      <c r="B149" s="177">
        <v>4</v>
      </c>
      <c r="C149" s="182" t="s">
        <v>202</v>
      </c>
      <c r="D149" s="179">
        <v>32953683.989999998</v>
      </c>
    </row>
    <row r="150" spans="1:4" ht="13.5">
      <c r="A150" s="176" t="s">
        <v>203</v>
      </c>
      <c r="B150" s="177">
        <v>0</v>
      </c>
      <c r="C150" s="183" t="s">
        <v>202</v>
      </c>
      <c r="D150" s="179">
        <v>32953683.989999998</v>
      </c>
    </row>
    <row r="151" spans="1:4" ht="13.5">
      <c r="A151" s="176" t="s">
        <v>204</v>
      </c>
      <c r="B151" s="177">
        <v>4</v>
      </c>
      <c r="C151" s="184" t="s">
        <v>906</v>
      </c>
      <c r="D151" s="179">
        <v>32953683.989999998</v>
      </c>
    </row>
    <row r="152" spans="1:4" ht="13.5">
      <c r="A152" s="176" t="s">
        <v>326</v>
      </c>
      <c r="B152" s="177">
        <v>5</v>
      </c>
      <c r="C152" s="181" t="s">
        <v>205</v>
      </c>
      <c r="D152" s="179">
        <v>389195767.13999999</v>
      </c>
    </row>
    <row r="153" spans="1:4" ht="13.5">
      <c r="A153" s="176" t="s">
        <v>206</v>
      </c>
      <c r="B153" s="177">
        <v>9</v>
      </c>
      <c r="C153" s="182" t="s">
        <v>207</v>
      </c>
      <c r="D153" s="179">
        <v>310709727.49000001</v>
      </c>
    </row>
    <row r="154" spans="1:4" ht="13.5">
      <c r="A154" s="176" t="s">
        <v>208</v>
      </c>
      <c r="B154" s="177">
        <v>4</v>
      </c>
      <c r="C154" s="183" t="s">
        <v>209</v>
      </c>
      <c r="D154" s="179">
        <v>397329617.69</v>
      </c>
    </row>
    <row r="155" spans="1:4" ht="13.5">
      <c r="A155" s="176" t="s">
        <v>210</v>
      </c>
      <c r="B155" s="177">
        <v>9</v>
      </c>
      <c r="C155" s="184" t="s">
        <v>907</v>
      </c>
      <c r="D155" s="179">
        <v>663376939.14999998</v>
      </c>
    </row>
    <row r="156" spans="1:4" ht="13.5">
      <c r="A156" s="176" t="s">
        <v>211</v>
      </c>
      <c r="B156" s="177">
        <v>7</v>
      </c>
      <c r="C156" s="184" t="s">
        <v>908</v>
      </c>
      <c r="D156" s="179">
        <v>-266047321.46000001</v>
      </c>
    </row>
    <row r="157" spans="1:4" ht="13.5">
      <c r="A157" s="176" t="s">
        <v>213</v>
      </c>
      <c r="B157" s="177">
        <v>0</v>
      </c>
      <c r="C157" s="183" t="s">
        <v>857</v>
      </c>
      <c r="D157" s="179">
        <v>-86619890.200000003</v>
      </c>
    </row>
    <row r="158" spans="1:4" ht="13.5">
      <c r="A158" s="176" t="s">
        <v>214</v>
      </c>
      <c r="B158" s="177">
        <v>1</v>
      </c>
      <c r="C158" s="184" t="s">
        <v>858</v>
      </c>
      <c r="D158" s="179">
        <v>-86619890.200000003</v>
      </c>
    </row>
    <row r="159" spans="1:4" ht="13.5">
      <c r="A159" s="176" t="s">
        <v>294</v>
      </c>
      <c r="B159" s="177">
        <v>8</v>
      </c>
      <c r="C159" s="182" t="s">
        <v>295</v>
      </c>
      <c r="D159" s="179">
        <v>78486039.650000006</v>
      </c>
    </row>
    <row r="160" spans="1:4" ht="13.5">
      <c r="A160" s="176" t="s">
        <v>296</v>
      </c>
      <c r="B160" s="177">
        <v>9</v>
      </c>
      <c r="C160" s="183" t="s">
        <v>295</v>
      </c>
      <c r="D160" s="179">
        <v>64591710.090000004</v>
      </c>
    </row>
    <row r="161" spans="1:4" ht="13.5">
      <c r="A161" s="176" t="s">
        <v>297</v>
      </c>
      <c r="B161" s="177">
        <v>7</v>
      </c>
      <c r="C161" s="184" t="s">
        <v>1083</v>
      </c>
      <c r="D161" s="179">
        <v>64591710.090000004</v>
      </c>
    </row>
    <row r="162" spans="1:4" ht="13.5">
      <c r="A162" s="176" t="s">
        <v>859</v>
      </c>
      <c r="B162" s="177">
        <v>4</v>
      </c>
      <c r="C162" s="183" t="s">
        <v>860</v>
      </c>
      <c r="D162" s="179">
        <v>13894329.560000001</v>
      </c>
    </row>
    <row r="163" spans="1:4" ht="13.5">
      <c r="A163" s="176" t="s">
        <v>861</v>
      </c>
      <c r="B163" s="177">
        <v>0</v>
      </c>
      <c r="C163" s="184" t="s">
        <v>862</v>
      </c>
      <c r="D163" s="179">
        <v>167259.56</v>
      </c>
    </row>
    <row r="164" spans="1:4" ht="13.5">
      <c r="A164" s="176" t="s">
        <v>1084</v>
      </c>
      <c r="B164" s="177">
        <v>9</v>
      </c>
      <c r="C164" s="184" t="s">
        <v>1085</v>
      </c>
      <c r="D164" s="179">
        <v>13727070</v>
      </c>
    </row>
    <row r="165" spans="1:4" ht="13.5">
      <c r="A165" s="176" t="s">
        <v>674</v>
      </c>
      <c r="B165" s="177">
        <v>1</v>
      </c>
      <c r="C165" s="181" t="s">
        <v>675</v>
      </c>
      <c r="D165" s="179">
        <v>-46250784.549999997</v>
      </c>
    </row>
    <row r="166" spans="1:4" ht="13.5">
      <c r="A166" s="176" t="s">
        <v>676</v>
      </c>
      <c r="B166" s="177">
        <v>5</v>
      </c>
      <c r="C166" s="182" t="s">
        <v>675</v>
      </c>
      <c r="D166" s="179">
        <v>-46250784.549999997</v>
      </c>
    </row>
    <row r="167" spans="1:4" ht="13.5">
      <c r="A167" s="176" t="s">
        <v>677</v>
      </c>
      <c r="B167" s="177">
        <v>0</v>
      </c>
      <c r="C167" s="183" t="s">
        <v>675</v>
      </c>
      <c r="D167" s="179">
        <v>-46250784.549999997</v>
      </c>
    </row>
    <row r="168" spans="1:4" ht="13.5">
      <c r="A168" s="176" t="s">
        <v>678</v>
      </c>
      <c r="B168" s="177">
        <v>5</v>
      </c>
      <c r="C168" s="184" t="s">
        <v>679</v>
      </c>
      <c r="D168" s="179">
        <v>-46250784.549999997</v>
      </c>
    </row>
    <row r="169" spans="1:4" ht="13.5">
      <c r="A169" s="176" t="s">
        <v>1157</v>
      </c>
      <c r="B169" s="177">
        <v>5</v>
      </c>
      <c r="C169" s="178" t="s">
        <v>215</v>
      </c>
      <c r="D169" s="179">
        <v>273877156.49000001</v>
      </c>
    </row>
    <row r="170" spans="1:4" ht="13.5">
      <c r="A170" s="176" t="s">
        <v>216</v>
      </c>
      <c r="B170" s="177">
        <v>2</v>
      </c>
      <c r="C170" s="180" t="s">
        <v>217</v>
      </c>
      <c r="D170" s="179">
        <v>273877156.49000001</v>
      </c>
    </row>
    <row r="171" spans="1:4" ht="13.5">
      <c r="A171" s="176" t="s">
        <v>336</v>
      </c>
      <c r="B171" s="177">
        <v>5</v>
      </c>
      <c r="C171" s="181" t="s">
        <v>218</v>
      </c>
      <c r="D171" s="179">
        <v>10301001.41</v>
      </c>
    </row>
    <row r="172" spans="1:4" ht="13.5">
      <c r="A172" s="176" t="s">
        <v>219</v>
      </c>
      <c r="B172" s="177">
        <v>9</v>
      </c>
      <c r="C172" s="182" t="s">
        <v>220</v>
      </c>
      <c r="D172" s="179">
        <v>10301001.41</v>
      </c>
    </row>
    <row r="173" spans="1:4" ht="13.5">
      <c r="A173" s="176" t="s">
        <v>221</v>
      </c>
      <c r="B173" s="177">
        <v>0</v>
      </c>
      <c r="C173" s="183" t="s">
        <v>910</v>
      </c>
      <c r="D173" s="179">
        <v>10301001.41</v>
      </c>
    </row>
    <row r="174" spans="1:4" ht="13.5">
      <c r="A174" s="176" t="s">
        <v>223</v>
      </c>
      <c r="B174" s="177">
        <v>9</v>
      </c>
      <c r="C174" s="184" t="s">
        <v>1158</v>
      </c>
      <c r="D174" s="179">
        <v>10301001.41</v>
      </c>
    </row>
    <row r="175" spans="1:4" ht="13.5">
      <c r="A175" s="176" t="s">
        <v>337</v>
      </c>
      <c r="B175" s="177">
        <v>3</v>
      </c>
      <c r="C175" s="181" t="s">
        <v>224</v>
      </c>
      <c r="D175" s="179">
        <v>103692885.66</v>
      </c>
    </row>
    <row r="176" spans="1:4" ht="13.5">
      <c r="A176" s="176" t="s">
        <v>225</v>
      </c>
      <c r="B176" s="177">
        <v>7</v>
      </c>
      <c r="C176" s="182" t="s">
        <v>226</v>
      </c>
      <c r="D176" s="179">
        <v>65576651.810000002</v>
      </c>
    </row>
    <row r="177" spans="1:4" ht="13.5">
      <c r="A177" s="176" t="s">
        <v>227</v>
      </c>
      <c r="B177" s="177">
        <v>5</v>
      </c>
      <c r="C177" s="183" t="s">
        <v>863</v>
      </c>
      <c r="D177" s="179">
        <v>65576651.810000002</v>
      </c>
    </row>
    <row r="178" spans="1:4" ht="13.5">
      <c r="A178" s="176" t="s">
        <v>228</v>
      </c>
      <c r="B178" s="177">
        <v>3</v>
      </c>
      <c r="C178" s="184" t="s">
        <v>864</v>
      </c>
      <c r="D178" s="179">
        <v>65576651.810000002</v>
      </c>
    </row>
    <row r="179" spans="1:4" ht="13.5">
      <c r="A179" s="176" t="s">
        <v>564</v>
      </c>
      <c r="B179" s="177">
        <v>0</v>
      </c>
      <c r="C179" s="182" t="s">
        <v>565</v>
      </c>
      <c r="D179" s="179">
        <v>25941570.149999999</v>
      </c>
    </row>
    <row r="180" spans="1:4" ht="13.5">
      <c r="A180" s="176" t="s">
        <v>566</v>
      </c>
      <c r="B180" s="177">
        <v>9</v>
      </c>
      <c r="C180" s="183" t="s">
        <v>912</v>
      </c>
      <c r="D180" s="179">
        <v>25941570.149999999</v>
      </c>
    </row>
    <row r="181" spans="1:4" ht="13.5">
      <c r="A181" s="176" t="s">
        <v>568</v>
      </c>
      <c r="B181" s="177">
        <v>7</v>
      </c>
      <c r="C181" s="184" t="s">
        <v>569</v>
      </c>
      <c r="D181" s="179">
        <v>15755831.550000001</v>
      </c>
    </row>
    <row r="182" spans="1:4" ht="13.5">
      <c r="A182" s="176" t="s">
        <v>570</v>
      </c>
      <c r="B182" s="177">
        <v>5</v>
      </c>
      <c r="C182" s="184" t="s">
        <v>571</v>
      </c>
      <c r="D182" s="179">
        <v>10185738.6</v>
      </c>
    </row>
    <row r="183" spans="1:4" ht="13.5">
      <c r="A183" s="176" t="s">
        <v>574</v>
      </c>
      <c r="B183" s="177">
        <v>8</v>
      </c>
      <c r="C183" s="182" t="s">
        <v>575</v>
      </c>
      <c r="D183" s="179">
        <v>12174663.699999999</v>
      </c>
    </row>
    <row r="184" spans="1:4" ht="13.5">
      <c r="A184" s="176" t="s">
        <v>576</v>
      </c>
      <c r="B184" s="177">
        <v>3</v>
      </c>
      <c r="C184" s="183" t="s">
        <v>577</v>
      </c>
      <c r="D184" s="179">
        <v>12174663.699999999</v>
      </c>
    </row>
    <row r="185" spans="1:4" ht="13.5">
      <c r="A185" s="176" t="s">
        <v>578</v>
      </c>
      <c r="B185" s="177">
        <v>8</v>
      </c>
      <c r="C185" s="184" t="s">
        <v>1086</v>
      </c>
      <c r="D185" s="179">
        <v>12174663.699999999</v>
      </c>
    </row>
    <row r="186" spans="1:4" ht="13.5">
      <c r="A186" s="176" t="s">
        <v>329</v>
      </c>
      <c r="B186" s="177">
        <v>8</v>
      </c>
      <c r="C186" s="181" t="s">
        <v>229</v>
      </c>
      <c r="D186" s="179">
        <v>158931859.44</v>
      </c>
    </row>
    <row r="187" spans="1:4" ht="13.5">
      <c r="A187" s="176" t="s">
        <v>230</v>
      </c>
      <c r="B187" s="177">
        <v>5</v>
      </c>
      <c r="C187" s="182" t="s">
        <v>231</v>
      </c>
      <c r="D187" s="179">
        <v>158931859.44</v>
      </c>
    </row>
    <row r="188" spans="1:4" ht="13.5">
      <c r="A188" s="176" t="s">
        <v>232</v>
      </c>
      <c r="B188" s="177">
        <v>0</v>
      </c>
      <c r="C188" s="183" t="s">
        <v>231</v>
      </c>
      <c r="D188" s="179">
        <v>158931859.44</v>
      </c>
    </row>
    <row r="189" spans="1:4" ht="13.5">
      <c r="A189" s="176" t="s">
        <v>234</v>
      </c>
      <c r="B189" s="177">
        <v>2</v>
      </c>
      <c r="C189" s="184" t="s">
        <v>1087</v>
      </c>
      <c r="D189" s="179">
        <v>30786646.5</v>
      </c>
    </row>
    <row r="190" spans="1:4" ht="13.5">
      <c r="A190" s="176" t="s">
        <v>1088</v>
      </c>
      <c r="B190" s="177">
        <v>0</v>
      </c>
      <c r="C190" s="184" t="s">
        <v>1089</v>
      </c>
      <c r="D190" s="179">
        <v>82182458.75</v>
      </c>
    </row>
    <row r="191" spans="1:4" ht="13.5">
      <c r="A191" s="176" t="s">
        <v>1090</v>
      </c>
      <c r="B191" s="177">
        <v>9</v>
      </c>
      <c r="C191" s="184" t="s">
        <v>1091</v>
      </c>
      <c r="D191" s="179">
        <v>220975.59</v>
      </c>
    </row>
    <row r="192" spans="1:4" ht="13.5">
      <c r="A192" s="176" t="s">
        <v>1092</v>
      </c>
      <c r="B192" s="177">
        <v>7</v>
      </c>
      <c r="C192" s="184" t="s">
        <v>1093</v>
      </c>
      <c r="D192" s="179">
        <v>319201.58</v>
      </c>
    </row>
    <row r="193" spans="1:4" ht="13.5">
      <c r="A193" s="176" t="s">
        <v>1094</v>
      </c>
      <c r="B193" s="177">
        <v>5</v>
      </c>
      <c r="C193" s="184" t="s">
        <v>1095</v>
      </c>
      <c r="D193" s="179">
        <v>30511787.379999999</v>
      </c>
    </row>
    <row r="194" spans="1:4" ht="13.5">
      <c r="A194" s="176" t="s">
        <v>1096</v>
      </c>
      <c r="B194" s="177">
        <v>3</v>
      </c>
      <c r="C194" s="184" t="s">
        <v>1097</v>
      </c>
      <c r="D194" s="179">
        <v>25210.83</v>
      </c>
    </row>
    <row r="195" spans="1:4" ht="13.5">
      <c r="A195" s="176" t="s">
        <v>1159</v>
      </c>
      <c r="B195" s="177">
        <v>0</v>
      </c>
      <c r="C195" s="184" t="s">
        <v>1160</v>
      </c>
      <c r="D195" s="179">
        <v>18623.22</v>
      </c>
    </row>
    <row r="196" spans="1:4" ht="13.5">
      <c r="A196" s="176" t="s">
        <v>1161</v>
      </c>
      <c r="B196" s="177">
        <v>8</v>
      </c>
      <c r="C196" s="184" t="s">
        <v>1162</v>
      </c>
      <c r="D196" s="179">
        <v>6331601.7999999998</v>
      </c>
    </row>
    <row r="197" spans="1:4" ht="13.5">
      <c r="A197" s="176" t="s">
        <v>1100</v>
      </c>
      <c r="B197" s="177">
        <v>6</v>
      </c>
      <c r="C197" s="184" t="s">
        <v>1101</v>
      </c>
      <c r="D197" s="179">
        <v>8498354.4800000004</v>
      </c>
    </row>
    <row r="198" spans="1:4" ht="13.5">
      <c r="A198" s="176" t="s">
        <v>1163</v>
      </c>
      <c r="B198" s="177">
        <v>0</v>
      </c>
      <c r="C198" s="184" t="s">
        <v>1164</v>
      </c>
      <c r="D198" s="179">
        <v>36999.31</v>
      </c>
    </row>
    <row r="199" spans="1:4" ht="13.5">
      <c r="A199" s="176" t="s">
        <v>332</v>
      </c>
      <c r="B199" s="177">
        <v>6</v>
      </c>
      <c r="C199" s="181" t="s">
        <v>236</v>
      </c>
      <c r="D199" s="179">
        <v>951409.98</v>
      </c>
    </row>
    <row r="200" spans="1:4" ht="13.5">
      <c r="A200" s="176" t="s">
        <v>1165</v>
      </c>
      <c r="B200" s="177">
        <v>7</v>
      </c>
      <c r="C200" s="182" t="s">
        <v>1166</v>
      </c>
      <c r="D200" s="179">
        <v>21066.31</v>
      </c>
    </row>
    <row r="201" spans="1:4" ht="13.5">
      <c r="A201" s="176" t="s">
        <v>1167</v>
      </c>
      <c r="B201" s="177">
        <v>2</v>
      </c>
      <c r="C201" s="183" t="s">
        <v>1166</v>
      </c>
      <c r="D201" s="179">
        <v>21066.31</v>
      </c>
    </row>
    <row r="202" spans="1:4" ht="13.5">
      <c r="A202" s="176" t="s">
        <v>1168</v>
      </c>
      <c r="B202" s="177">
        <v>2</v>
      </c>
      <c r="C202" s="184" t="s">
        <v>1169</v>
      </c>
      <c r="D202" s="179">
        <v>21066.31</v>
      </c>
    </row>
    <row r="203" spans="1:4" ht="13.5">
      <c r="A203" s="176" t="s">
        <v>237</v>
      </c>
      <c r="B203" s="177">
        <v>0</v>
      </c>
      <c r="C203" s="182" t="s">
        <v>238</v>
      </c>
      <c r="D203" s="179">
        <v>930343.67</v>
      </c>
    </row>
    <row r="204" spans="1:4" ht="13.5">
      <c r="A204" s="176" t="s">
        <v>239</v>
      </c>
      <c r="B204" s="177">
        <v>0</v>
      </c>
      <c r="C204" s="183" t="s">
        <v>1170</v>
      </c>
      <c r="D204" s="179">
        <v>27409.73</v>
      </c>
    </row>
    <row r="205" spans="1:4" ht="13.5">
      <c r="A205" s="176" t="s">
        <v>1171</v>
      </c>
      <c r="B205" s="177">
        <v>3</v>
      </c>
      <c r="C205" s="184" t="s">
        <v>1172</v>
      </c>
      <c r="D205" s="179">
        <v>27409.73</v>
      </c>
    </row>
    <row r="206" spans="1:4" ht="13.5">
      <c r="A206" s="176" t="s">
        <v>333</v>
      </c>
      <c r="B206" s="177">
        <v>9</v>
      </c>
      <c r="C206" s="183" t="s">
        <v>1102</v>
      </c>
      <c r="D206" s="179">
        <v>440302.37</v>
      </c>
    </row>
    <row r="207" spans="1:4" ht="13.5">
      <c r="A207" s="176" t="s">
        <v>330</v>
      </c>
      <c r="B207" s="177">
        <v>1</v>
      </c>
      <c r="C207" s="184" t="s">
        <v>1103</v>
      </c>
      <c r="D207" s="179">
        <v>440302.37</v>
      </c>
    </row>
    <row r="208" spans="1:4" ht="13.5">
      <c r="A208" s="176" t="s">
        <v>241</v>
      </c>
      <c r="B208" s="177">
        <v>9</v>
      </c>
      <c r="C208" s="183" t="s">
        <v>584</v>
      </c>
      <c r="D208" s="179">
        <v>462631.57</v>
      </c>
    </row>
    <row r="209" spans="1:4" ht="13.5">
      <c r="A209" s="176" t="s">
        <v>913</v>
      </c>
      <c r="B209" s="177">
        <v>0</v>
      </c>
      <c r="C209" s="184" t="s">
        <v>1105</v>
      </c>
      <c r="D209" s="179">
        <v>386513.79</v>
      </c>
    </row>
    <row r="210" spans="1:4" ht="13.5">
      <c r="A210" s="176" t="s">
        <v>1173</v>
      </c>
      <c r="B210" s="177">
        <v>8</v>
      </c>
      <c r="C210" s="184" t="s">
        <v>1174</v>
      </c>
      <c r="D210" s="179">
        <v>76117.78</v>
      </c>
    </row>
    <row r="211" spans="1:4" ht="13.5">
      <c r="A211" s="176" t="s">
        <v>1175</v>
      </c>
      <c r="B211" s="177">
        <v>1</v>
      </c>
      <c r="C211" s="178" t="s">
        <v>40</v>
      </c>
      <c r="D211" s="179">
        <v>227626371.94</v>
      </c>
    </row>
    <row r="212" spans="1:4" ht="13.5">
      <c r="A212" s="176" t="s">
        <v>41</v>
      </c>
      <c r="B212" s="177">
        <v>9</v>
      </c>
      <c r="C212" s="180" t="s">
        <v>42</v>
      </c>
      <c r="D212" s="179">
        <v>201344623.52000001</v>
      </c>
    </row>
    <row r="213" spans="1:4" ht="13.5">
      <c r="A213" s="176" t="s">
        <v>331</v>
      </c>
      <c r="B213" s="177">
        <v>8</v>
      </c>
      <c r="C213" s="181" t="s">
        <v>43</v>
      </c>
      <c r="D213" s="179">
        <v>141623400.78999999</v>
      </c>
    </row>
    <row r="214" spans="1:4" ht="13.5">
      <c r="A214" s="176" t="s">
        <v>44</v>
      </c>
      <c r="B214" s="177">
        <v>5</v>
      </c>
      <c r="C214" s="182" t="s">
        <v>45</v>
      </c>
      <c r="D214" s="179">
        <v>141623400.78999999</v>
      </c>
    </row>
    <row r="215" spans="1:4" ht="13.5">
      <c r="A215" s="176" t="s">
        <v>46</v>
      </c>
      <c r="B215" s="177">
        <v>0</v>
      </c>
      <c r="C215" s="183" t="s">
        <v>47</v>
      </c>
      <c r="D215" s="179">
        <v>141623400.78999999</v>
      </c>
    </row>
    <row r="216" spans="1:4" ht="13.5">
      <c r="A216" s="176" t="s">
        <v>49</v>
      </c>
      <c r="B216" s="177">
        <v>3</v>
      </c>
      <c r="C216" s="184" t="s">
        <v>1017</v>
      </c>
      <c r="D216" s="179">
        <v>20625661.559999999</v>
      </c>
    </row>
    <row r="217" spans="1:4" ht="13.5">
      <c r="A217" s="176" t="s">
        <v>50</v>
      </c>
      <c r="B217" s="177">
        <v>2</v>
      </c>
      <c r="C217" s="184" t="s">
        <v>1018</v>
      </c>
      <c r="D217" s="179">
        <v>18404442</v>
      </c>
    </row>
    <row r="218" spans="1:4" ht="13.5">
      <c r="A218" s="176" t="s">
        <v>1019</v>
      </c>
      <c r="B218" s="177">
        <v>0</v>
      </c>
      <c r="C218" s="184" t="s">
        <v>1020</v>
      </c>
      <c r="D218" s="179">
        <v>24560392.710000001</v>
      </c>
    </row>
    <row r="219" spans="1:4" ht="13.5">
      <c r="A219" s="176" t="s">
        <v>1021</v>
      </c>
      <c r="B219" s="177">
        <v>9</v>
      </c>
      <c r="C219" s="184" t="s">
        <v>1022</v>
      </c>
      <c r="D219" s="179">
        <v>41100837.5</v>
      </c>
    </row>
    <row r="220" spans="1:4" ht="13.5">
      <c r="A220" s="176" t="s">
        <v>1023</v>
      </c>
      <c r="B220" s="177">
        <v>7</v>
      </c>
      <c r="C220" s="184" t="s">
        <v>1024</v>
      </c>
      <c r="D220" s="179">
        <v>31461.83</v>
      </c>
    </row>
    <row r="221" spans="1:4" ht="13.5">
      <c r="A221" s="176" t="s">
        <v>1025</v>
      </c>
      <c r="B221" s="177">
        <v>5</v>
      </c>
      <c r="C221" s="184" t="s">
        <v>1026</v>
      </c>
      <c r="D221" s="179">
        <v>7855034.2400000002</v>
      </c>
    </row>
    <row r="222" spans="1:4" ht="13.5">
      <c r="A222" s="176" t="s">
        <v>1176</v>
      </c>
      <c r="B222" s="177">
        <v>3</v>
      </c>
      <c r="C222" s="184" t="s">
        <v>1177</v>
      </c>
      <c r="D222" s="179">
        <v>1731.2</v>
      </c>
    </row>
    <row r="223" spans="1:4" ht="13.5">
      <c r="A223" s="176" t="s">
        <v>1027</v>
      </c>
      <c r="B223" s="177">
        <v>1</v>
      </c>
      <c r="C223" s="184" t="s">
        <v>1028</v>
      </c>
      <c r="D223" s="179">
        <v>13893938.619999999</v>
      </c>
    </row>
    <row r="224" spans="1:4" ht="13.5">
      <c r="A224" s="176" t="s">
        <v>1029</v>
      </c>
      <c r="B224" s="177">
        <v>0</v>
      </c>
      <c r="C224" s="184" t="s">
        <v>1030</v>
      </c>
      <c r="D224" s="179">
        <v>264922.81</v>
      </c>
    </row>
    <row r="225" spans="1:4" ht="13.5">
      <c r="A225" s="176" t="s">
        <v>1031</v>
      </c>
      <c r="B225" s="177">
        <v>8</v>
      </c>
      <c r="C225" s="184" t="s">
        <v>1032</v>
      </c>
      <c r="D225" s="179">
        <v>6032345.4800000004</v>
      </c>
    </row>
    <row r="226" spans="1:4" ht="13.5">
      <c r="A226" s="176" t="s">
        <v>1033</v>
      </c>
      <c r="B226" s="177">
        <v>6</v>
      </c>
      <c r="C226" s="184" t="s">
        <v>1034</v>
      </c>
      <c r="D226" s="179">
        <v>2007460.64</v>
      </c>
    </row>
    <row r="227" spans="1:4" ht="13.5">
      <c r="A227" s="176" t="s">
        <v>1178</v>
      </c>
      <c r="B227" s="177">
        <v>0</v>
      </c>
      <c r="C227" s="184" t="s">
        <v>1179</v>
      </c>
      <c r="D227" s="179">
        <v>5467857.71</v>
      </c>
    </row>
    <row r="228" spans="1:4" ht="13.5">
      <c r="A228" s="176" t="s">
        <v>1180</v>
      </c>
      <c r="B228" s="177">
        <v>8</v>
      </c>
      <c r="C228" s="184" t="s">
        <v>1181</v>
      </c>
      <c r="D228" s="179">
        <v>1377314.49</v>
      </c>
    </row>
    <row r="229" spans="1:4" ht="13.5">
      <c r="A229" s="176" t="s">
        <v>51</v>
      </c>
      <c r="B229" s="177">
        <v>6</v>
      </c>
      <c r="C229" s="181" t="s">
        <v>52</v>
      </c>
      <c r="D229" s="179">
        <v>14954913.630000001</v>
      </c>
    </row>
    <row r="230" spans="1:4" ht="13.5">
      <c r="A230" s="176" t="s">
        <v>53</v>
      </c>
      <c r="B230" s="177">
        <v>0</v>
      </c>
      <c r="C230" s="182" t="s">
        <v>54</v>
      </c>
      <c r="D230" s="179">
        <v>34283.199999999997</v>
      </c>
    </row>
    <row r="231" spans="1:4" ht="13.5">
      <c r="A231" s="176" t="s">
        <v>55</v>
      </c>
      <c r="B231" s="177">
        <v>1</v>
      </c>
      <c r="C231" s="183" t="s">
        <v>54</v>
      </c>
      <c r="D231" s="179">
        <v>34283.199999999997</v>
      </c>
    </row>
    <row r="232" spans="1:4" ht="13.5">
      <c r="A232" s="176" t="s">
        <v>56</v>
      </c>
      <c r="B232" s="177">
        <v>0</v>
      </c>
      <c r="C232" s="184" t="s">
        <v>795</v>
      </c>
      <c r="D232" s="179">
        <v>34283.199999999997</v>
      </c>
    </row>
    <row r="233" spans="1:4" ht="13.5">
      <c r="A233" s="176" t="s">
        <v>57</v>
      </c>
      <c r="B233" s="177">
        <v>3</v>
      </c>
      <c r="C233" s="182" t="s">
        <v>58</v>
      </c>
      <c r="D233" s="179">
        <v>393680.83</v>
      </c>
    </row>
    <row r="234" spans="1:4" ht="13.5">
      <c r="A234" s="176" t="s">
        <v>59</v>
      </c>
      <c r="B234" s="177">
        <v>5</v>
      </c>
      <c r="C234" s="183" t="s">
        <v>58</v>
      </c>
      <c r="D234" s="179">
        <v>393680.83</v>
      </c>
    </row>
    <row r="235" spans="1:4" ht="13.5">
      <c r="A235" s="176" t="s">
        <v>60</v>
      </c>
      <c r="B235" s="177">
        <v>3</v>
      </c>
      <c r="C235" s="184" t="s">
        <v>58</v>
      </c>
      <c r="D235" s="179">
        <v>393680.83</v>
      </c>
    </row>
    <row r="236" spans="1:4" ht="13.5">
      <c r="A236" s="176" t="s">
        <v>61</v>
      </c>
      <c r="B236" s="177">
        <v>6</v>
      </c>
      <c r="C236" s="182" t="s">
        <v>62</v>
      </c>
      <c r="D236" s="179">
        <v>3380543.33</v>
      </c>
    </row>
    <row r="237" spans="1:4" ht="13.5">
      <c r="A237" s="176" t="s">
        <v>63</v>
      </c>
      <c r="B237" s="177">
        <v>3</v>
      </c>
      <c r="C237" s="183" t="s">
        <v>796</v>
      </c>
      <c r="D237" s="179">
        <v>3380543.33</v>
      </c>
    </row>
    <row r="238" spans="1:4" ht="13.5">
      <c r="A238" s="176" t="s">
        <v>64</v>
      </c>
      <c r="B238" s="177">
        <v>1</v>
      </c>
      <c r="C238" s="184" t="s">
        <v>797</v>
      </c>
      <c r="D238" s="179">
        <v>2250133.58</v>
      </c>
    </row>
    <row r="239" spans="1:4" ht="13.5">
      <c r="A239" s="176" t="s">
        <v>65</v>
      </c>
      <c r="B239" s="177">
        <v>0</v>
      </c>
      <c r="C239" s="184" t="s">
        <v>798</v>
      </c>
      <c r="D239" s="179">
        <v>166630.45000000001</v>
      </c>
    </row>
    <row r="240" spans="1:4" ht="13.5">
      <c r="A240" s="176" t="s">
        <v>66</v>
      </c>
      <c r="B240" s="177">
        <v>8</v>
      </c>
      <c r="C240" s="184" t="s">
        <v>799</v>
      </c>
      <c r="D240" s="179">
        <v>526561.52</v>
      </c>
    </row>
    <row r="241" spans="1:4" ht="13.5">
      <c r="A241" s="176" t="s">
        <v>67</v>
      </c>
      <c r="B241" s="177">
        <v>4</v>
      </c>
      <c r="C241" s="184" t="s">
        <v>1182</v>
      </c>
      <c r="D241" s="179">
        <v>93880.49</v>
      </c>
    </row>
    <row r="242" spans="1:4" ht="13.5">
      <c r="A242" s="176" t="s">
        <v>68</v>
      </c>
      <c r="B242" s="177">
        <v>0</v>
      </c>
      <c r="C242" s="184" t="s">
        <v>800</v>
      </c>
      <c r="D242" s="179">
        <v>39822.300000000003</v>
      </c>
    </row>
    <row r="243" spans="1:4" ht="13.5">
      <c r="A243" s="176" t="s">
        <v>436</v>
      </c>
      <c r="B243" s="177">
        <v>0</v>
      </c>
      <c r="C243" s="184" t="s">
        <v>801</v>
      </c>
      <c r="D243" s="179">
        <v>146535.9</v>
      </c>
    </row>
    <row r="244" spans="1:4" ht="13.5">
      <c r="A244" s="176" t="s">
        <v>438</v>
      </c>
      <c r="B244" s="177">
        <v>9</v>
      </c>
      <c r="C244" s="184" t="s">
        <v>802</v>
      </c>
      <c r="D244" s="179">
        <v>15630.47</v>
      </c>
    </row>
    <row r="245" spans="1:4" ht="13.5">
      <c r="A245" s="176" t="s">
        <v>440</v>
      </c>
      <c r="B245" s="177">
        <v>7</v>
      </c>
      <c r="C245" s="184" t="s">
        <v>1183</v>
      </c>
      <c r="D245" s="179">
        <v>36786.6</v>
      </c>
    </row>
    <row r="246" spans="1:4" ht="13.5">
      <c r="A246" s="176" t="s">
        <v>442</v>
      </c>
      <c r="B246" s="177">
        <v>5</v>
      </c>
      <c r="C246" s="184" t="s">
        <v>804</v>
      </c>
      <c r="D246" s="179">
        <v>5778.26</v>
      </c>
    </row>
    <row r="247" spans="1:4" ht="13.5">
      <c r="A247" s="176" t="s">
        <v>69</v>
      </c>
      <c r="B247" s="177">
        <v>3</v>
      </c>
      <c r="C247" s="184" t="s">
        <v>805</v>
      </c>
      <c r="D247" s="179">
        <v>56045.09</v>
      </c>
    </row>
    <row r="248" spans="1:4" ht="13.5">
      <c r="A248" s="176" t="s">
        <v>70</v>
      </c>
      <c r="B248" s="177">
        <v>1</v>
      </c>
      <c r="C248" s="184" t="s">
        <v>942</v>
      </c>
      <c r="D248" s="179">
        <v>15177.04</v>
      </c>
    </row>
    <row r="249" spans="1:4" ht="13.5">
      <c r="A249" s="176" t="s">
        <v>71</v>
      </c>
      <c r="B249" s="177">
        <v>0</v>
      </c>
      <c r="C249" s="184" t="s">
        <v>806</v>
      </c>
      <c r="D249" s="179">
        <v>23143.39</v>
      </c>
    </row>
    <row r="250" spans="1:4" ht="13.5">
      <c r="A250" s="176" t="s">
        <v>1184</v>
      </c>
      <c r="B250" s="177">
        <v>8</v>
      </c>
      <c r="C250" s="184" t="s">
        <v>1185</v>
      </c>
      <c r="D250" s="179">
        <v>4418.24</v>
      </c>
    </row>
    <row r="251" spans="1:4" ht="13.5">
      <c r="A251" s="176" t="s">
        <v>72</v>
      </c>
      <c r="B251" s="177">
        <v>8</v>
      </c>
      <c r="C251" s="182" t="s">
        <v>73</v>
      </c>
      <c r="D251" s="179">
        <v>104906.55</v>
      </c>
    </row>
    <row r="252" spans="1:4" ht="13.5">
      <c r="A252" s="176" t="s">
        <v>74</v>
      </c>
      <c r="B252" s="177">
        <v>0</v>
      </c>
      <c r="C252" s="183" t="s">
        <v>807</v>
      </c>
      <c r="D252" s="179">
        <v>104906.55</v>
      </c>
    </row>
    <row r="253" spans="1:4" ht="13.5">
      <c r="A253" s="176" t="s">
        <v>76</v>
      </c>
      <c r="B253" s="177">
        <v>8</v>
      </c>
      <c r="C253" s="184" t="s">
        <v>808</v>
      </c>
      <c r="D253" s="179">
        <v>104906.55</v>
      </c>
    </row>
    <row r="254" spans="1:4" ht="13.5">
      <c r="A254" s="176" t="s">
        <v>77</v>
      </c>
      <c r="B254" s="177">
        <v>5</v>
      </c>
      <c r="C254" s="182" t="s">
        <v>78</v>
      </c>
      <c r="D254" s="179">
        <v>801106.43</v>
      </c>
    </row>
    <row r="255" spans="1:4" ht="13.5">
      <c r="A255" s="176" t="s">
        <v>79</v>
      </c>
      <c r="B255" s="177">
        <v>3</v>
      </c>
      <c r="C255" s="183" t="s">
        <v>1035</v>
      </c>
      <c r="D255" s="179">
        <v>801106.43</v>
      </c>
    </row>
    <row r="256" spans="1:4" ht="13.5">
      <c r="A256" s="176" t="s">
        <v>80</v>
      </c>
      <c r="B256" s="177">
        <v>1</v>
      </c>
      <c r="C256" s="184" t="s">
        <v>891</v>
      </c>
      <c r="D256" s="179">
        <v>33140.53</v>
      </c>
    </row>
    <row r="257" spans="1:4" ht="13.5">
      <c r="A257" s="176" t="s">
        <v>81</v>
      </c>
      <c r="B257" s="177">
        <v>8</v>
      </c>
      <c r="C257" s="184" t="s">
        <v>809</v>
      </c>
      <c r="D257" s="179">
        <v>358621.59</v>
      </c>
    </row>
    <row r="258" spans="1:4" ht="13.5">
      <c r="A258" s="176" t="s">
        <v>451</v>
      </c>
      <c r="B258" s="177">
        <v>6</v>
      </c>
      <c r="C258" s="184" t="s">
        <v>1186</v>
      </c>
      <c r="D258" s="179">
        <v>1740</v>
      </c>
    </row>
    <row r="259" spans="1:4" ht="13.5">
      <c r="A259" s="176" t="s">
        <v>1187</v>
      </c>
      <c r="B259" s="177">
        <v>2</v>
      </c>
      <c r="C259" s="184" t="s">
        <v>1188</v>
      </c>
      <c r="D259" s="179">
        <v>24976.28</v>
      </c>
    </row>
    <row r="260" spans="1:4" ht="13.5">
      <c r="A260" s="176" t="s">
        <v>1036</v>
      </c>
      <c r="B260" s="177">
        <v>0</v>
      </c>
      <c r="C260" s="184" t="s">
        <v>1037</v>
      </c>
      <c r="D260" s="179">
        <v>1812.6</v>
      </c>
    </row>
    <row r="261" spans="1:4" ht="13.5">
      <c r="A261" s="176" t="s">
        <v>892</v>
      </c>
      <c r="B261" s="177">
        <v>9</v>
      </c>
      <c r="C261" s="184" t="s">
        <v>1038</v>
      </c>
      <c r="D261" s="179">
        <v>380815.43</v>
      </c>
    </row>
    <row r="262" spans="1:4" ht="13.5">
      <c r="A262" s="176" t="s">
        <v>82</v>
      </c>
      <c r="B262" s="177">
        <v>7</v>
      </c>
      <c r="C262" s="182" t="s">
        <v>83</v>
      </c>
      <c r="D262" s="179">
        <v>2129608.84</v>
      </c>
    </row>
    <row r="263" spans="1:4" ht="13.5">
      <c r="A263" s="176" t="s">
        <v>84</v>
      </c>
      <c r="B263" s="177">
        <v>5</v>
      </c>
      <c r="C263" s="183" t="s">
        <v>810</v>
      </c>
      <c r="D263" s="179">
        <v>394660.28</v>
      </c>
    </row>
    <row r="264" spans="1:4" ht="13.5">
      <c r="A264" s="176" t="s">
        <v>85</v>
      </c>
      <c r="B264" s="177">
        <v>3</v>
      </c>
      <c r="C264" s="184" t="s">
        <v>811</v>
      </c>
      <c r="D264" s="179">
        <v>354278.67</v>
      </c>
    </row>
    <row r="265" spans="1:4" ht="13.5">
      <c r="A265" s="176" t="s">
        <v>86</v>
      </c>
      <c r="B265" s="177">
        <v>1</v>
      </c>
      <c r="C265" s="184" t="s">
        <v>812</v>
      </c>
      <c r="D265" s="179">
        <v>40381.61</v>
      </c>
    </row>
    <row r="266" spans="1:4" ht="13.5">
      <c r="A266" s="176" t="s">
        <v>87</v>
      </c>
      <c r="B266" s="177">
        <v>7</v>
      </c>
      <c r="C266" s="183" t="s">
        <v>813</v>
      </c>
      <c r="D266" s="179">
        <v>1217746.94</v>
      </c>
    </row>
    <row r="267" spans="1:4" ht="13.5">
      <c r="A267" s="176" t="s">
        <v>88</v>
      </c>
      <c r="B267" s="177">
        <v>5</v>
      </c>
      <c r="C267" s="184" t="s">
        <v>814</v>
      </c>
      <c r="D267" s="179">
        <v>1217746.94</v>
      </c>
    </row>
    <row r="268" spans="1:4" ht="13.5">
      <c r="A268" s="176" t="s">
        <v>89</v>
      </c>
      <c r="B268" s="177">
        <v>2</v>
      </c>
      <c r="C268" s="183" t="s">
        <v>815</v>
      </c>
      <c r="D268" s="179">
        <v>408025.95</v>
      </c>
    </row>
    <row r="269" spans="1:4" ht="13.5">
      <c r="A269" s="176" t="s">
        <v>632</v>
      </c>
      <c r="B269" s="177">
        <v>0</v>
      </c>
      <c r="C269" s="184" t="s">
        <v>816</v>
      </c>
      <c r="D269" s="179">
        <v>374443.31</v>
      </c>
    </row>
    <row r="270" spans="1:4" ht="13.5">
      <c r="A270" s="176" t="s">
        <v>90</v>
      </c>
      <c r="B270" s="177">
        <v>9</v>
      </c>
      <c r="C270" s="184" t="s">
        <v>817</v>
      </c>
      <c r="D270" s="179">
        <v>33582.639999999999</v>
      </c>
    </row>
    <row r="271" spans="1:4" ht="13.5">
      <c r="A271" s="176" t="s">
        <v>91</v>
      </c>
      <c r="B271" s="177">
        <v>0</v>
      </c>
      <c r="C271" s="183" t="s">
        <v>818</v>
      </c>
      <c r="D271" s="179">
        <v>109175.67</v>
      </c>
    </row>
    <row r="272" spans="1:4" ht="13.5">
      <c r="A272" s="176" t="s">
        <v>92</v>
      </c>
      <c r="B272" s="177">
        <v>9</v>
      </c>
      <c r="C272" s="184" t="s">
        <v>819</v>
      </c>
      <c r="D272" s="179">
        <v>109175.67</v>
      </c>
    </row>
    <row r="273" spans="1:4" ht="13.5">
      <c r="A273" s="176" t="s">
        <v>93</v>
      </c>
      <c r="B273" s="177">
        <v>0</v>
      </c>
      <c r="C273" s="182" t="s">
        <v>94</v>
      </c>
      <c r="D273" s="179">
        <v>5046899.2</v>
      </c>
    </row>
    <row r="274" spans="1:4" ht="13.5">
      <c r="A274" s="176" t="s">
        <v>95</v>
      </c>
      <c r="B274" s="177">
        <v>2</v>
      </c>
      <c r="C274" s="183" t="s">
        <v>94</v>
      </c>
      <c r="D274" s="179">
        <v>5046899.2</v>
      </c>
    </row>
    <row r="275" spans="1:4" ht="13.5">
      <c r="A275" s="176" t="s">
        <v>96</v>
      </c>
      <c r="B275" s="177">
        <v>0</v>
      </c>
      <c r="C275" s="184" t="s">
        <v>820</v>
      </c>
      <c r="D275" s="179">
        <v>1204340.7</v>
      </c>
    </row>
    <row r="276" spans="1:4" ht="13.5">
      <c r="A276" s="176" t="s">
        <v>97</v>
      </c>
      <c r="B276" s="177">
        <v>9</v>
      </c>
      <c r="C276" s="184" t="s">
        <v>821</v>
      </c>
      <c r="D276" s="179">
        <v>1876588.06</v>
      </c>
    </row>
    <row r="277" spans="1:4" ht="13.5">
      <c r="A277" s="176" t="s">
        <v>98</v>
      </c>
      <c r="B277" s="177">
        <v>7</v>
      </c>
      <c r="C277" s="184" t="s">
        <v>894</v>
      </c>
      <c r="D277" s="179">
        <v>45508.79</v>
      </c>
    </row>
    <row r="278" spans="1:4" ht="13.5">
      <c r="A278" s="176" t="s">
        <v>99</v>
      </c>
      <c r="B278" s="177">
        <v>5</v>
      </c>
      <c r="C278" s="184" t="s">
        <v>895</v>
      </c>
      <c r="D278" s="179">
        <v>38736.33</v>
      </c>
    </row>
    <row r="279" spans="1:4" ht="13.5">
      <c r="A279" s="176" t="s">
        <v>100</v>
      </c>
      <c r="B279" s="177">
        <v>1</v>
      </c>
      <c r="C279" s="184" t="s">
        <v>822</v>
      </c>
      <c r="D279" s="179">
        <v>1169744.3400000001</v>
      </c>
    </row>
    <row r="280" spans="1:4" ht="13.5">
      <c r="A280" s="176" t="s">
        <v>101</v>
      </c>
      <c r="B280" s="177">
        <v>8</v>
      </c>
      <c r="C280" s="184" t="s">
        <v>823</v>
      </c>
      <c r="D280" s="179">
        <v>63096.26</v>
      </c>
    </row>
    <row r="281" spans="1:4" ht="13.5">
      <c r="A281" s="176" t="s">
        <v>102</v>
      </c>
      <c r="B281" s="177">
        <v>4</v>
      </c>
      <c r="C281" s="184" t="s">
        <v>824</v>
      </c>
      <c r="D281" s="179">
        <v>378577.49</v>
      </c>
    </row>
    <row r="282" spans="1:4" ht="13.5">
      <c r="A282" s="176" t="s">
        <v>103</v>
      </c>
      <c r="B282" s="177">
        <v>2</v>
      </c>
      <c r="C282" s="184" t="s">
        <v>825</v>
      </c>
      <c r="D282" s="179">
        <v>158052.79999999999</v>
      </c>
    </row>
    <row r="283" spans="1:4" ht="13.5">
      <c r="A283" s="176" t="s">
        <v>104</v>
      </c>
      <c r="B283" s="177">
        <v>0</v>
      </c>
      <c r="C283" s="184" t="s">
        <v>896</v>
      </c>
      <c r="D283" s="179">
        <v>37851.33</v>
      </c>
    </row>
    <row r="284" spans="1:4" ht="13.5">
      <c r="A284" s="176" t="s">
        <v>105</v>
      </c>
      <c r="B284" s="177">
        <v>9</v>
      </c>
      <c r="C284" s="184" t="s">
        <v>897</v>
      </c>
      <c r="D284" s="179">
        <v>3.41</v>
      </c>
    </row>
    <row r="285" spans="1:4" ht="13.5">
      <c r="A285" s="176" t="s">
        <v>473</v>
      </c>
      <c r="B285" s="177">
        <v>1</v>
      </c>
      <c r="C285" s="184" t="s">
        <v>1039</v>
      </c>
      <c r="D285" s="179">
        <v>74399.69</v>
      </c>
    </row>
    <row r="286" spans="1:4" ht="13.5">
      <c r="A286" s="176" t="s">
        <v>601</v>
      </c>
      <c r="B286" s="177">
        <v>4</v>
      </c>
      <c r="C286" s="182" t="s">
        <v>943</v>
      </c>
      <c r="D286" s="179">
        <v>10437</v>
      </c>
    </row>
    <row r="287" spans="1:4" ht="13.5">
      <c r="A287" s="176" t="s">
        <v>944</v>
      </c>
      <c r="B287" s="177">
        <v>0</v>
      </c>
      <c r="C287" s="183" t="s">
        <v>1040</v>
      </c>
      <c r="D287" s="179">
        <v>10437</v>
      </c>
    </row>
    <row r="288" spans="1:4" ht="13.5">
      <c r="A288" s="176" t="s">
        <v>946</v>
      </c>
      <c r="B288" s="177">
        <v>0</v>
      </c>
      <c r="C288" s="184" t="s">
        <v>1041</v>
      </c>
      <c r="D288" s="179">
        <v>10437</v>
      </c>
    </row>
    <row r="289" spans="1:4" ht="13.5">
      <c r="A289" s="176" t="s">
        <v>748</v>
      </c>
      <c r="B289" s="177">
        <v>6</v>
      </c>
      <c r="C289" s="182" t="s">
        <v>826</v>
      </c>
      <c r="D289" s="179">
        <v>89428.82</v>
      </c>
    </row>
    <row r="290" spans="1:4" ht="13.5">
      <c r="A290" s="176" t="s">
        <v>749</v>
      </c>
      <c r="B290" s="177">
        <v>1</v>
      </c>
      <c r="C290" s="183" t="s">
        <v>826</v>
      </c>
      <c r="D290" s="179">
        <v>89428.82</v>
      </c>
    </row>
    <row r="291" spans="1:4" ht="13.5">
      <c r="A291" s="176" t="s">
        <v>750</v>
      </c>
      <c r="B291" s="177">
        <v>0</v>
      </c>
      <c r="C291" s="184" t="s">
        <v>783</v>
      </c>
      <c r="D291" s="179">
        <v>89428.82</v>
      </c>
    </row>
    <row r="292" spans="1:4" ht="13.5">
      <c r="A292" s="176" t="s">
        <v>106</v>
      </c>
      <c r="B292" s="177">
        <v>8</v>
      </c>
      <c r="C292" s="182" t="s">
        <v>107</v>
      </c>
      <c r="D292" s="179">
        <v>35912.519999999997</v>
      </c>
    </row>
    <row r="293" spans="1:4" ht="13.5">
      <c r="A293" s="176" t="s">
        <v>108</v>
      </c>
      <c r="B293" s="177">
        <v>0</v>
      </c>
      <c r="C293" s="183" t="s">
        <v>827</v>
      </c>
      <c r="D293" s="179">
        <v>35912.519999999997</v>
      </c>
    </row>
    <row r="294" spans="1:4" ht="13.5">
      <c r="A294" s="176" t="s">
        <v>109</v>
      </c>
      <c r="B294" s="177">
        <v>8</v>
      </c>
      <c r="C294" s="184" t="s">
        <v>828</v>
      </c>
      <c r="D294" s="179">
        <v>35912.519999999997</v>
      </c>
    </row>
    <row r="295" spans="1:4" ht="13.5">
      <c r="A295" s="176" t="s">
        <v>110</v>
      </c>
      <c r="B295" s="177">
        <v>1</v>
      </c>
      <c r="C295" s="182" t="s">
        <v>111</v>
      </c>
      <c r="D295" s="179">
        <v>2511011.23</v>
      </c>
    </row>
    <row r="296" spans="1:4" ht="13.5">
      <c r="A296" s="176" t="s">
        <v>112</v>
      </c>
      <c r="B296" s="177">
        <v>2</v>
      </c>
      <c r="C296" s="183" t="s">
        <v>1047</v>
      </c>
      <c r="D296" s="179">
        <v>2511011.23</v>
      </c>
    </row>
    <row r="297" spans="1:4" ht="13.5">
      <c r="A297" s="176" t="s">
        <v>113</v>
      </c>
      <c r="B297" s="177">
        <v>0</v>
      </c>
      <c r="C297" s="184" t="s">
        <v>1048</v>
      </c>
      <c r="D297" s="179">
        <v>2511011.23</v>
      </c>
    </row>
    <row r="298" spans="1:4" ht="13.5">
      <c r="A298" s="176" t="s">
        <v>114</v>
      </c>
      <c r="B298" s="177">
        <v>9</v>
      </c>
      <c r="C298" s="182" t="s">
        <v>115</v>
      </c>
      <c r="D298" s="179">
        <v>334.63</v>
      </c>
    </row>
    <row r="299" spans="1:4" ht="13.5">
      <c r="A299" s="176" t="s">
        <v>116</v>
      </c>
      <c r="B299" s="177">
        <v>0</v>
      </c>
      <c r="C299" s="183" t="s">
        <v>115</v>
      </c>
      <c r="D299" s="179">
        <v>334.63</v>
      </c>
    </row>
    <row r="300" spans="1:4" ht="13.5">
      <c r="A300" s="176" t="s">
        <v>117</v>
      </c>
      <c r="B300" s="177">
        <v>6</v>
      </c>
      <c r="C300" s="184" t="s">
        <v>673</v>
      </c>
      <c r="D300" s="179">
        <v>334.63</v>
      </c>
    </row>
    <row r="301" spans="1:4" ht="13.5">
      <c r="A301" s="176" t="s">
        <v>118</v>
      </c>
      <c r="B301" s="177">
        <v>4</v>
      </c>
      <c r="C301" s="182" t="s">
        <v>119</v>
      </c>
      <c r="D301" s="179">
        <v>204889.96</v>
      </c>
    </row>
    <row r="302" spans="1:4" ht="13.5">
      <c r="A302" s="176" t="s">
        <v>120</v>
      </c>
      <c r="B302" s="177">
        <v>5</v>
      </c>
      <c r="C302" s="183" t="s">
        <v>1049</v>
      </c>
      <c r="D302" s="179">
        <v>204889.96</v>
      </c>
    </row>
    <row r="303" spans="1:4" ht="13.5">
      <c r="A303" s="176" t="s">
        <v>121</v>
      </c>
      <c r="B303" s="177">
        <v>3</v>
      </c>
      <c r="C303" s="184" t="s">
        <v>1189</v>
      </c>
      <c r="D303" s="179">
        <v>204889.96</v>
      </c>
    </row>
    <row r="304" spans="1:4" ht="13.5">
      <c r="A304" s="176" t="s">
        <v>122</v>
      </c>
      <c r="B304" s="177">
        <v>0</v>
      </c>
      <c r="C304" s="182" t="s">
        <v>123</v>
      </c>
      <c r="D304" s="179">
        <v>211871.09</v>
      </c>
    </row>
    <row r="305" spans="1:4" ht="13.5">
      <c r="A305" s="176" t="s">
        <v>124</v>
      </c>
      <c r="B305" s="177">
        <v>7</v>
      </c>
      <c r="C305" s="183" t="s">
        <v>829</v>
      </c>
      <c r="D305" s="179">
        <v>211871.09</v>
      </c>
    </row>
    <row r="306" spans="1:4" ht="13.5">
      <c r="A306" s="176" t="s">
        <v>125</v>
      </c>
      <c r="B306" s="177">
        <v>6</v>
      </c>
      <c r="C306" s="184" t="s">
        <v>1050</v>
      </c>
      <c r="D306" s="179">
        <v>211871.09</v>
      </c>
    </row>
    <row r="307" spans="1:4" ht="13.5">
      <c r="A307" s="176" t="s">
        <v>126</v>
      </c>
      <c r="B307" s="177">
        <v>4</v>
      </c>
      <c r="C307" s="181" t="s">
        <v>127</v>
      </c>
      <c r="D307" s="179">
        <v>37906576.969999999</v>
      </c>
    </row>
    <row r="308" spans="1:4" ht="13.5">
      <c r="A308" s="176" t="s">
        <v>1051</v>
      </c>
      <c r="B308" s="177">
        <v>5</v>
      </c>
      <c r="C308" s="182" t="s">
        <v>1052</v>
      </c>
      <c r="D308" s="179">
        <v>37906576.969999999</v>
      </c>
    </row>
    <row r="309" spans="1:4" ht="13.5">
      <c r="A309" s="176" t="s">
        <v>1053</v>
      </c>
      <c r="B309" s="177">
        <v>6</v>
      </c>
      <c r="C309" s="183" t="s">
        <v>1054</v>
      </c>
      <c r="D309" s="179">
        <v>37906576.969999999</v>
      </c>
    </row>
    <row r="310" spans="1:4" ht="13.5">
      <c r="A310" s="176" t="s">
        <v>1055</v>
      </c>
      <c r="B310" s="177">
        <v>3</v>
      </c>
      <c r="C310" s="184" t="s">
        <v>1190</v>
      </c>
      <c r="D310" s="179">
        <v>37906576.969999999</v>
      </c>
    </row>
    <row r="311" spans="1:4" ht="13.5">
      <c r="A311" s="176" t="s">
        <v>334</v>
      </c>
      <c r="B311" s="177">
        <v>2</v>
      </c>
      <c r="C311" s="181" t="s">
        <v>132</v>
      </c>
      <c r="D311" s="179">
        <v>6859732.1299999999</v>
      </c>
    </row>
    <row r="312" spans="1:4" ht="13.5">
      <c r="A312" s="176" t="s">
        <v>133</v>
      </c>
      <c r="B312" s="177">
        <v>3</v>
      </c>
      <c r="C312" s="182" t="s">
        <v>134</v>
      </c>
      <c r="D312" s="179">
        <v>4350874.49</v>
      </c>
    </row>
    <row r="313" spans="1:4" ht="13.5">
      <c r="A313" s="176" t="s">
        <v>135</v>
      </c>
      <c r="B313" s="177">
        <v>5</v>
      </c>
      <c r="C313" s="183" t="s">
        <v>134</v>
      </c>
      <c r="D313" s="179">
        <v>4350874.49</v>
      </c>
    </row>
    <row r="314" spans="1:4" ht="13.5">
      <c r="A314" s="176" t="s">
        <v>136</v>
      </c>
      <c r="B314" s="177">
        <v>3</v>
      </c>
      <c r="C314" s="184" t="s">
        <v>134</v>
      </c>
      <c r="D314" s="179">
        <v>4350874.49</v>
      </c>
    </row>
    <row r="315" spans="1:4" ht="13.5">
      <c r="A315" s="176" t="s">
        <v>137</v>
      </c>
      <c r="B315" s="177">
        <v>7</v>
      </c>
      <c r="C315" s="182" t="s">
        <v>138</v>
      </c>
      <c r="D315" s="179">
        <v>751202.59</v>
      </c>
    </row>
    <row r="316" spans="1:4" ht="13.5">
      <c r="A316" s="176" t="s">
        <v>139</v>
      </c>
      <c r="B316" s="177">
        <v>9</v>
      </c>
      <c r="C316" s="183" t="s">
        <v>138</v>
      </c>
      <c r="D316" s="179">
        <v>751202.59</v>
      </c>
    </row>
    <row r="317" spans="1:4" ht="13.5">
      <c r="A317" s="176" t="s">
        <v>140</v>
      </c>
      <c r="B317" s="177">
        <v>7</v>
      </c>
      <c r="C317" s="184" t="s">
        <v>830</v>
      </c>
      <c r="D317" s="179">
        <v>751202.59</v>
      </c>
    </row>
    <row r="318" spans="1:4" ht="13.5">
      <c r="A318" s="176" t="s">
        <v>141</v>
      </c>
      <c r="B318" s="177">
        <v>6</v>
      </c>
      <c r="C318" s="182" t="s">
        <v>132</v>
      </c>
      <c r="D318" s="179">
        <v>1757655.05</v>
      </c>
    </row>
    <row r="319" spans="1:4" ht="13.5">
      <c r="A319" s="176" t="s">
        <v>142</v>
      </c>
      <c r="B319" s="177">
        <v>3</v>
      </c>
      <c r="C319" s="183" t="s">
        <v>132</v>
      </c>
      <c r="D319" s="179">
        <v>1757655.05</v>
      </c>
    </row>
    <row r="320" spans="1:4" ht="13.5">
      <c r="A320" s="176" t="s">
        <v>144</v>
      </c>
      <c r="B320" s="177">
        <v>1</v>
      </c>
      <c r="C320" s="184" t="s">
        <v>831</v>
      </c>
      <c r="D320" s="179">
        <v>880.64</v>
      </c>
    </row>
    <row r="321" spans="1:4" ht="13.5">
      <c r="A321" s="176" t="s">
        <v>145</v>
      </c>
      <c r="B321" s="177">
        <v>6</v>
      </c>
      <c r="C321" s="184" t="s">
        <v>1059</v>
      </c>
      <c r="D321" s="179">
        <v>16094.84</v>
      </c>
    </row>
    <row r="322" spans="1:4" ht="13.5">
      <c r="A322" s="176" t="s">
        <v>146</v>
      </c>
      <c r="B322" s="177">
        <v>4</v>
      </c>
      <c r="C322" s="184" t="s">
        <v>832</v>
      </c>
      <c r="D322" s="179">
        <v>1740679.57</v>
      </c>
    </row>
    <row r="323" spans="1:4" ht="13.5">
      <c r="A323" s="176" t="s">
        <v>147</v>
      </c>
      <c r="B323" s="177">
        <v>7</v>
      </c>
      <c r="C323" s="180" t="s">
        <v>148</v>
      </c>
      <c r="D323" s="179">
        <v>26281748.420000002</v>
      </c>
    </row>
    <row r="324" spans="1:4" ht="13.5">
      <c r="A324" s="176" t="s">
        <v>149</v>
      </c>
      <c r="B324" s="177">
        <v>0</v>
      </c>
      <c r="C324" s="181" t="s">
        <v>150</v>
      </c>
      <c r="D324" s="179">
        <v>26281748.420000002</v>
      </c>
    </row>
    <row r="325" spans="1:4" ht="13.5">
      <c r="A325" s="176" t="s">
        <v>151</v>
      </c>
      <c r="B325" s="177">
        <v>3</v>
      </c>
      <c r="C325" s="182" t="s">
        <v>150</v>
      </c>
      <c r="D325" s="179">
        <v>19318462.07</v>
      </c>
    </row>
    <row r="326" spans="1:4" ht="13.5">
      <c r="A326" s="176" t="s">
        <v>338</v>
      </c>
      <c r="B326" s="177">
        <v>5</v>
      </c>
      <c r="C326" s="183" t="s">
        <v>150</v>
      </c>
      <c r="D326" s="179">
        <v>19317741.02</v>
      </c>
    </row>
    <row r="327" spans="1:4" ht="13.5">
      <c r="A327" s="176" t="s">
        <v>152</v>
      </c>
      <c r="B327" s="177">
        <v>3</v>
      </c>
      <c r="C327" s="184" t="s">
        <v>150</v>
      </c>
      <c r="D327" s="179">
        <v>19317741.02</v>
      </c>
    </row>
    <row r="328" spans="1:4" ht="13.5">
      <c r="A328" s="176" t="s">
        <v>153</v>
      </c>
      <c r="B328" s="177">
        <v>6</v>
      </c>
      <c r="C328" s="183" t="s">
        <v>833</v>
      </c>
      <c r="D328" s="179">
        <v>721.05</v>
      </c>
    </row>
    <row r="329" spans="1:4" ht="13.5">
      <c r="A329" s="176" t="s">
        <v>340</v>
      </c>
      <c r="B329" s="177">
        <v>4</v>
      </c>
      <c r="C329" s="184" t="s">
        <v>834</v>
      </c>
      <c r="D329" s="179">
        <v>721.05</v>
      </c>
    </row>
    <row r="330" spans="1:4" ht="13.5">
      <c r="A330" s="176" t="s">
        <v>154</v>
      </c>
      <c r="B330" s="177">
        <v>7</v>
      </c>
      <c r="C330" s="182" t="s">
        <v>155</v>
      </c>
      <c r="D330" s="179">
        <v>6963286.3499999996</v>
      </c>
    </row>
    <row r="331" spans="1:4" ht="13.5">
      <c r="A331" s="176" t="s">
        <v>339</v>
      </c>
      <c r="B331" s="177">
        <v>9</v>
      </c>
      <c r="C331" s="183" t="s">
        <v>155</v>
      </c>
      <c r="D331" s="179">
        <v>6963026.7699999996</v>
      </c>
    </row>
    <row r="332" spans="1:4" ht="13.5">
      <c r="A332" s="176" t="s">
        <v>156</v>
      </c>
      <c r="B332" s="177">
        <v>7</v>
      </c>
      <c r="C332" s="184" t="s">
        <v>155</v>
      </c>
      <c r="D332" s="179">
        <v>6963026.7699999996</v>
      </c>
    </row>
    <row r="333" spans="1:4" ht="13.5">
      <c r="A333" s="176" t="s">
        <v>157</v>
      </c>
      <c r="B333" s="177">
        <v>0</v>
      </c>
      <c r="C333" s="183" t="s">
        <v>835</v>
      </c>
      <c r="D333" s="179">
        <v>259.58</v>
      </c>
    </row>
    <row r="334" spans="1:4" ht="13.5">
      <c r="A334" s="176" t="s">
        <v>341</v>
      </c>
      <c r="B334" s="177">
        <v>8</v>
      </c>
      <c r="C334" s="184" t="s">
        <v>836</v>
      </c>
      <c r="D334" s="179">
        <v>259.58</v>
      </c>
    </row>
    <row r="335" spans="1:4" ht="13.5">
      <c r="A335" s="176" t="s">
        <v>1191</v>
      </c>
      <c r="B335" s="177">
        <v>8</v>
      </c>
      <c r="C335" s="178" t="s">
        <v>620</v>
      </c>
      <c r="D335" s="179">
        <v>122146286.18000001</v>
      </c>
    </row>
    <row r="336" spans="1:4" ht="13.5">
      <c r="A336" s="176" t="s">
        <v>634</v>
      </c>
      <c r="B336" s="177">
        <v>8</v>
      </c>
      <c r="C336" s="180" t="s">
        <v>620</v>
      </c>
      <c r="D336" s="179">
        <v>122146286.18000001</v>
      </c>
    </row>
    <row r="337" spans="1:4" ht="13.5">
      <c r="A337" s="176" t="s">
        <v>635</v>
      </c>
      <c r="B337" s="177">
        <v>1</v>
      </c>
      <c r="C337" s="181" t="s">
        <v>623</v>
      </c>
      <c r="D337" s="179">
        <v>122146286.18000001</v>
      </c>
    </row>
    <row r="338" spans="1:4" ht="13.5">
      <c r="A338" s="176" t="s">
        <v>636</v>
      </c>
      <c r="B338" s="177">
        <v>5</v>
      </c>
      <c r="C338" s="182" t="s">
        <v>637</v>
      </c>
      <c r="D338" s="179">
        <v>122146286.18000001</v>
      </c>
    </row>
    <row r="339" spans="1:4" ht="13.5">
      <c r="A339" s="176" t="s">
        <v>638</v>
      </c>
      <c r="B339" s="177">
        <v>1</v>
      </c>
      <c r="C339" s="183" t="s">
        <v>639</v>
      </c>
      <c r="D339" s="179">
        <v>122146286.18000001</v>
      </c>
    </row>
    <row r="340" spans="1:4" ht="13.5">
      <c r="A340" s="176" t="s">
        <v>640</v>
      </c>
      <c r="B340" s="177">
        <v>6</v>
      </c>
      <c r="C340" s="184" t="s">
        <v>641</v>
      </c>
      <c r="D340" s="179">
        <v>42865000</v>
      </c>
    </row>
    <row r="341" spans="1:4" ht="13.5">
      <c r="A341" s="176" t="s">
        <v>642</v>
      </c>
      <c r="B341" s="177">
        <v>4</v>
      </c>
      <c r="C341" s="184" t="s">
        <v>643</v>
      </c>
      <c r="D341" s="179">
        <v>79281286.180000007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9"/>
  <dimension ref="A1:M226"/>
  <sheetViews>
    <sheetView showGridLines="0" zoomScale="115" zoomScaleNormal="115" workbookViewId="0">
      <selection activeCell="H96" activeCellId="1" sqref="H85 H96"/>
    </sheetView>
  </sheetViews>
  <sheetFormatPr defaultRowHeight="12.75"/>
  <cols>
    <col min="1" max="1" width="15.140625" style="26" bestFit="1" customWidth="1"/>
    <col min="2" max="2" width="3.7109375" style="1" bestFit="1" customWidth="1"/>
    <col min="3" max="3" width="56.85546875" style="1" bestFit="1" customWidth="1"/>
    <col min="4" max="4" width="16.5703125" style="34" bestFit="1" customWidth="1"/>
    <col min="5" max="5" width="12.5703125" style="1" bestFit="1" customWidth="1"/>
    <col min="6" max="6" width="12.5703125" style="1" customWidth="1"/>
    <col min="7" max="7" width="12.5703125" style="1" bestFit="1" customWidth="1"/>
    <col min="8" max="8" width="16.5703125" style="34" bestFit="1" customWidth="1"/>
    <col min="9" max="9" width="14.140625" bestFit="1" customWidth="1"/>
    <col min="10" max="10" width="15.140625" bestFit="1" customWidth="1"/>
  </cols>
  <sheetData>
    <row r="1" spans="1:13">
      <c r="A1" s="355" t="s">
        <v>590</v>
      </c>
      <c r="B1" s="355"/>
      <c r="C1" s="31" t="s">
        <v>591</v>
      </c>
      <c r="D1" s="33" t="s">
        <v>1107</v>
      </c>
      <c r="E1" s="32" t="s">
        <v>592</v>
      </c>
      <c r="F1" s="32" t="s">
        <v>596</v>
      </c>
      <c r="G1" s="32" t="s">
        <v>608</v>
      </c>
      <c r="H1" s="33" t="s">
        <v>1108</v>
      </c>
    </row>
    <row r="2" spans="1:13">
      <c r="A2" s="84">
        <v>1</v>
      </c>
      <c r="B2" s="78">
        <v>-7</v>
      </c>
      <c r="C2" s="78" t="s">
        <v>343</v>
      </c>
      <c r="D2" s="80">
        <f>IFERROR(VLOOKUP($A2,'Balancete 2015'!$A:$D,4,0), "0")</f>
        <v>1500896499.3099999</v>
      </c>
      <c r="E2" s="81"/>
      <c r="F2" s="81"/>
      <c r="G2" s="81"/>
      <c r="H2" s="80">
        <f>IFERROR(VLOOKUP($A2,'Balancete 2016'!$A:$D,4,0), "0")</f>
        <v>1632038031.6600001</v>
      </c>
      <c r="J2" s="57"/>
      <c r="K2" s="58"/>
      <c r="L2" s="58"/>
      <c r="M2" s="59"/>
    </row>
    <row r="3" spans="1:13">
      <c r="A3" s="84" t="s">
        <v>312</v>
      </c>
      <c r="B3" s="78">
        <v>-4</v>
      </c>
      <c r="C3" s="78" t="s">
        <v>344</v>
      </c>
      <c r="D3" s="80">
        <f>IFERROR(VLOOKUP($A3,'Balancete 2015'!$A:$D,4,0), "0")</f>
        <v>578.22</v>
      </c>
      <c r="E3" s="81"/>
      <c r="F3" s="81"/>
      <c r="G3" s="81" t="s">
        <v>593</v>
      </c>
      <c r="H3" s="80">
        <f>IFERROR(VLOOKUP($A3,'Balancete 2016'!$A:$D,4,0), "0")</f>
        <v>687.88</v>
      </c>
      <c r="J3" s="57"/>
      <c r="K3" s="58"/>
      <c r="L3" s="58"/>
      <c r="M3" s="59"/>
    </row>
    <row r="4" spans="1:13">
      <c r="A4" s="84" t="s">
        <v>345</v>
      </c>
      <c r="B4" s="78">
        <v>-2</v>
      </c>
      <c r="C4" s="78" t="s">
        <v>346</v>
      </c>
      <c r="D4" s="80">
        <f>IFERROR(VLOOKUP($A4,'Balancete 2015'!$A:$D,4,0), "0")</f>
        <v>526.24</v>
      </c>
      <c r="E4" s="81">
        <v>100</v>
      </c>
      <c r="F4" s="81"/>
      <c r="G4" s="81"/>
      <c r="H4" s="80">
        <f>IFERROR(VLOOKUP($A4,'Balancete 2016'!$A:$D,4,0), "0")</f>
        <v>635.9</v>
      </c>
      <c r="J4" s="57"/>
      <c r="K4" s="58"/>
      <c r="L4" s="58"/>
      <c r="M4" s="59"/>
    </row>
    <row r="5" spans="1:13">
      <c r="A5" s="84" t="s">
        <v>347</v>
      </c>
      <c r="B5" s="78">
        <v>0</v>
      </c>
      <c r="C5" s="78" t="s">
        <v>348</v>
      </c>
      <c r="D5" s="80">
        <f>IFERROR(VLOOKUP($A5,'Balancete 2015'!$A:$D,4,0), "0")</f>
        <v>526.24</v>
      </c>
      <c r="E5" s="81"/>
      <c r="F5" s="81"/>
      <c r="G5" s="81"/>
      <c r="H5" s="80">
        <f>IFERROR(VLOOKUP($A5,'Balancete 2016'!$A:$D,4,0), "0")</f>
        <v>635.9</v>
      </c>
      <c r="J5" s="57"/>
      <c r="K5" s="58"/>
      <c r="L5" s="58"/>
      <c r="M5" s="59"/>
    </row>
    <row r="6" spans="1:13">
      <c r="A6" s="84" t="s">
        <v>349</v>
      </c>
      <c r="B6" s="78">
        <v>-5</v>
      </c>
      <c r="C6" s="78" t="s">
        <v>348</v>
      </c>
      <c r="D6" s="80">
        <f>IFERROR(VLOOKUP($A6,'Balancete 2015'!$A:$D,4,0), "0")</f>
        <v>526.24</v>
      </c>
      <c r="E6" s="81"/>
      <c r="F6" s="81"/>
      <c r="G6" s="81"/>
      <c r="H6" s="80">
        <f>IFERROR(VLOOKUP($A6,'Balancete 2016'!$A:$D,4,0), "0")</f>
        <v>635.9</v>
      </c>
      <c r="J6" s="57"/>
      <c r="K6" s="58"/>
      <c r="L6" s="58"/>
      <c r="M6" s="59"/>
    </row>
    <row r="7" spans="1:13">
      <c r="A7" s="84" t="s">
        <v>350</v>
      </c>
      <c r="B7" s="78">
        <v>-3</v>
      </c>
      <c r="C7" s="78" t="s">
        <v>367</v>
      </c>
      <c r="D7" s="80">
        <f>IFERROR(VLOOKUP($A7,'Balancete 2015'!$A:$D,4,0), "0")</f>
        <v>526.24</v>
      </c>
      <c r="E7" s="81"/>
      <c r="F7" s="81"/>
      <c r="G7" s="81"/>
      <c r="H7" s="80">
        <f>IFERROR(VLOOKUP($A7,'Balancete 2016'!$A:$D,4,0), "0")</f>
        <v>635.9</v>
      </c>
      <c r="J7" s="57"/>
      <c r="K7" s="58"/>
      <c r="L7" s="58"/>
      <c r="M7" s="59"/>
    </row>
    <row r="8" spans="1:13">
      <c r="A8" s="84" t="s">
        <v>351</v>
      </c>
      <c r="B8" s="78">
        <v>0</v>
      </c>
      <c r="C8" s="78" t="s">
        <v>352</v>
      </c>
      <c r="D8" s="80">
        <f>IFERROR(VLOOKUP($A8,'Balancete 2015'!$A:$D,4,0), "0")</f>
        <v>51.98</v>
      </c>
      <c r="E8" s="81">
        <v>100</v>
      </c>
      <c r="F8" s="81"/>
      <c r="G8" s="81"/>
      <c r="H8" s="80">
        <f>IFERROR(VLOOKUP($A8,'Balancete 2016'!$A:$D,4,0), "0")</f>
        <v>51.98</v>
      </c>
      <c r="J8" s="57"/>
      <c r="K8" s="58"/>
      <c r="L8" s="58"/>
      <c r="M8" s="59"/>
    </row>
    <row r="9" spans="1:13">
      <c r="A9" s="84" t="s">
        <v>353</v>
      </c>
      <c r="B9" s="78">
        <v>-2</v>
      </c>
      <c r="C9" s="78" t="s">
        <v>368</v>
      </c>
      <c r="D9" s="80">
        <f>IFERROR(VLOOKUP($A9,'Balancete 2015'!$A:$D,4,0), "0")</f>
        <v>51.98</v>
      </c>
      <c r="E9" s="81"/>
      <c r="F9" s="81"/>
      <c r="G9" s="81"/>
      <c r="H9" s="80">
        <f>IFERROR(VLOOKUP($A9,'Balancete 2016'!$A:$D,4,0), "0")</f>
        <v>51.98</v>
      </c>
      <c r="J9" s="57"/>
      <c r="K9" s="58"/>
      <c r="L9" s="58"/>
      <c r="M9" s="59"/>
    </row>
    <row r="10" spans="1:13">
      <c r="A10" s="84" t="s">
        <v>354</v>
      </c>
      <c r="B10" s="78">
        <v>-8</v>
      </c>
      <c r="C10" s="78" t="s">
        <v>368</v>
      </c>
      <c r="D10" s="80">
        <f>IFERROR(VLOOKUP($A10,'Balancete 2015'!$A:$D,4,0), "0")</f>
        <v>51.98</v>
      </c>
      <c r="E10" s="81"/>
      <c r="F10" s="81"/>
      <c r="G10" s="81"/>
      <c r="H10" s="80">
        <f>IFERROR(VLOOKUP($A10,'Balancete 2016'!$A:$D,4,0), "0")</f>
        <v>51.98</v>
      </c>
      <c r="J10" s="57"/>
      <c r="K10" s="58"/>
      <c r="L10" s="58"/>
      <c r="M10" s="59"/>
    </row>
    <row r="11" spans="1:13">
      <c r="A11" s="84" t="s">
        <v>355</v>
      </c>
      <c r="B11" s="78">
        <v>-6</v>
      </c>
      <c r="C11" s="78" t="s">
        <v>368</v>
      </c>
      <c r="D11" s="80">
        <f>IFERROR(VLOOKUP($A11,'Balancete 2015'!$A:$D,4,0), "0")</f>
        <v>51.98</v>
      </c>
      <c r="E11" s="81"/>
      <c r="F11" s="81"/>
      <c r="G11" s="81"/>
      <c r="H11" s="80">
        <f>IFERROR(VLOOKUP($A11,'Balancete 2016'!$A:$D,4,0), "0")</f>
        <v>51.98</v>
      </c>
      <c r="J11" s="57"/>
      <c r="K11" s="58"/>
      <c r="L11" s="58"/>
      <c r="M11" s="59"/>
    </row>
    <row r="12" spans="1:13">
      <c r="A12" s="84" t="s">
        <v>313</v>
      </c>
      <c r="B12" s="78">
        <v>-1</v>
      </c>
      <c r="C12" s="78" t="s">
        <v>356</v>
      </c>
      <c r="D12" s="80">
        <f>IFERROR(VLOOKUP($A12,'Balancete 2015'!$A:$D,4,0), "0")</f>
        <v>103286039.34999999</v>
      </c>
      <c r="E12" s="81">
        <v>100</v>
      </c>
      <c r="F12" s="81"/>
      <c r="G12" s="81"/>
      <c r="H12" s="80">
        <f>IFERROR(VLOOKUP($A12,'Balancete 2016'!$A:$D,4,0), "0")</f>
        <v>117751873.09999999</v>
      </c>
      <c r="J12" s="57"/>
      <c r="K12" s="58"/>
      <c r="L12" s="58"/>
      <c r="M12" s="59"/>
    </row>
    <row r="13" spans="1:13">
      <c r="A13" s="84" t="s">
        <v>357</v>
      </c>
      <c r="B13" s="78">
        <v>0</v>
      </c>
      <c r="C13" s="78" t="s">
        <v>358</v>
      </c>
      <c r="D13" s="80">
        <f>IFERROR(VLOOKUP($A13,'Balancete 2015'!$A:$D,4,0), "0")</f>
        <v>103286039.34999999</v>
      </c>
      <c r="E13" s="81"/>
      <c r="F13" s="81"/>
      <c r="G13" s="81"/>
      <c r="H13" s="80">
        <f>IFERROR(VLOOKUP($A13,'Balancete 2016'!$A:$D,4,0), "0")</f>
        <v>117751873.09999999</v>
      </c>
      <c r="J13" s="57"/>
      <c r="K13" s="58"/>
      <c r="L13" s="58"/>
      <c r="M13" s="59"/>
    </row>
    <row r="14" spans="1:13">
      <c r="A14" s="84" t="s">
        <v>359</v>
      </c>
      <c r="B14" s="78">
        <v>-3</v>
      </c>
      <c r="C14" s="78" t="s">
        <v>360</v>
      </c>
      <c r="D14" s="80">
        <f>IFERROR(VLOOKUP($A14,'Balancete 2015'!$A:$D,4,0), "0")</f>
        <v>103286039.34999999</v>
      </c>
      <c r="E14" s="81"/>
      <c r="F14" s="81"/>
      <c r="G14" s="81"/>
      <c r="H14" s="80">
        <f>IFERROR(VLOOKUP($A14,'Balancete 2016'!$A:$D,4,0), "0")</f>
        <v>117751873.09999999</v>
      </c>
      <c r="J14" s="57"/>
      <c r="K14" s="58"/>
      <c r="L14" s="58"/>
      <c r="M14" s="59"/>
    </row>
    <row r="15" spans="1:13">
      <c r="A15" s="84" t="s">
        <v>369</v>
      </c>
      <c r="B15" s="78">
        <v>-8</v>
      </c>
      <c r="C15" s="78" t="s">
        <v>370</v>
      </c>
      <c r="D15" s="80">
        <v>84760131.480000004</v>
      </c>
      <c r="E15" s="81"/>
      <c r="F15" s="81"/>
      <c r="G15" s="81"/>
      <c r="H15" s="80">
        <f>IFERROR(VLOOKUP($A15,'Balancete 2016'!$A:$D,4,0), "0")</f>
        <v>117751873.09999999</v>
      </c>
      <c r="J15" s="57"/>
      <c r="K15" s="58"/>
      <c r="L15" s="58"/>
      <c r="M15" s="59"/>
    </row>
    <row r="16" spans="1:13">
      <c r="A16" s="84" t="s">
        <v>371</v>
      </c>
      <c r="B16" s="78">
        <v>-9</v>
      </c>
      <c r="C16" s="78" t="s">
        <v>372</v>
      </c>
      <c r="D16" s="80">
        <f>IFERROR(VLOOKUP($A16,'Balancete 2015'!$A:$D,4,0), "0")</f>
        <v>103286039.34999999</v>
      </c>
      <c r="E16" s="81"/>
      <c r="F16" s="81"/>
      <c r="G16" s="81" t="s">
        <v>594</v>
      </c>
      <c r="H16" s="80">
        <f>IFERROR(VLOOKUP($A16,'Balancete 2016'!$A:$D,4,0), "0")</f>
        <v>117751873.09999999</v>
      </c>
      <c r="J16" s="57"/>
      <c r="K16" s="58"/>
      <c r="L16" s="58"/>
      <c r="M16" s="59"/>
    </row>
    <row r="17" spans="1:13">
      <c r="A17" s="84" t="s">
        <v>362</v>
      </c>
      <c r="B17" s="78">
        <v>-9</v>
      </c>
      <c r="C17" s="78" t="s">
        <v>363</v>
      </c>
      <c r="D17" s="80">
        <f>IFERROR(VLOOKUP($A17,'Balancete 2015'!$A:$D,4,0), "0")</f>
        <v>1362231400.8299999</v>
      </c>
      <c r="E17" s="81"/>
      <c r="F17" s="81"/>
      <c r="G17" s="81"/>
      <c r="H17" s="80">
        <f>IFERROR(VLOOKUP($A17,'Balancete 2016'!$A:$D,4,0), "0")</f>
        <v>1507348347.52</v>
      </c>
      <c r="J17" s="57"/>
      <c r="K17" s="58"/>
      <c r="L17" s="58"/>
      <c r="M17" s="59"/>
    </row>
    <row r="18" spans="1:13">
      <c r="A18" s="84" t="s">
        <v>364</v>
      </c>
      <c r="B18" s="78">
        <v>-7</v>
      </c>
      <c r="C18" s="78" t="s">
        <v>365</v>
      </c>
      <c r="D18" s="80">
        <f>IFERROR(VLOOKUP($A18,'Balancete 2015'!$A:$D,4,0), "0")</f>
        <v>1362231400.8299999</v>
      </c>
      <c r="E18" s="81"/>
      <c r="F18" s="81"/>
      <c r="G18" s="81"/>
      <c r="H18" s="80">
        <f>IFERROR(VLOOKUP($A18,'Balancete 2016'!$A:$D,4,0), "0")</f>
        <v>1507348347.52</v>
      </c>
      <c r="J18" s="57"/>
      <c r="K18" s="58"/>
      <c r="L18" s="58"/>
      <c r="M18" s="59"/>
    </row>
    <row r="19" spans="1:13">
      <c r="A19" s="84" t="s">
        <v>315</v>
      </c>
      <c r="B19" s="78">
        <v>0</v>
      </c>
      <c r="C19" s="78" t="s">
        <v>0</v>
      </c>
      <c r="D19" s="80">
        <f>IFERROR(VLOOKUP($A19,'Balancete 2015'!$A:$D,4,0), "0")</f>
        <v>612939699.64999998</v>
      </c>
      <c r="E19" s="81">
        <v>100</v>
      </c>
      <c r="F19" s="81"/>
      <c r="G19" s="81"/>
      <c r="H19" s="80">
        <f>IFERROR(VLOOKUP($A19,'Balancete 2016'!$A:$D,4,0), "0")</f>
        <v>688876225.20000005</v>
      </c>
      <c r="J19" s="57"/>
      <c r="K19" s="58"/>
      <c r="L19" s="58"/>
      <c r="M19" s="59"/>
    </row>
    <row r="20" spans="1:13">
      <c r="A20" s="84" t="s">
        <v>1</v>
      </c>
      <c r="B20" s="78">
        <v>-7</v>
      </c>
      <c r="C20" s="78" t="s">
        <v>2</v>
      </c>
      <c r="D20" s="80">
        <f>IFERROR(VLOOKUP($A20,'Balancete 2015'!$A:$D,4,0), "0")</f>
        <v>612939699.64999998</v>
      </c>
      <c r="E20" s="81"/>
      <c r="F20" s="81"/>
      <c r="G20" s="81"/>
      <c r="H20" s="80">
        <f>IFERROR(VLOOKUP($A20,'Balancete 2016'!$A:$D,4,0), "0")</f>
        <v>688876225.20000005</v>
      </c>
      <c r="J20" s="57"/>
      <c r="K20" s="58"/>
      <c r="L20" s="58"/>
      <c r="M20" s="59"/>
    </row>
    <row r="21" spans="1:13">
      <c r="A21" s="84" t="s">
        <v>3</v>
      </c>
      <c r="B21" s="78">
        <v>-5</v>
      </c>
      <c r="C21" s="78" t="s">
        <v>373</v>
      </c>
      <c r="D21" s="80">
        <f>IFERROR(VLOOKUP($A21,'Balancete 2015'!$A:$D,4,0), "0")</f>
        <v>612939699.64999998</v>
      </c>
      <c r="E21" s="81"/>
      <c r="F21" s="81"/>
      <c r="G21" s="81" t="s">
        <v>595</v>
      </c>
      <c r="H21" s="80">
        <f>IFERROR(VLOOKUP($A21,'Balancete 2016'!$A:$D,4,0), "0")</f>
        <v>688876225.20000005</v>
      </c>
      <c r="J21" s="57"/>
      <c r="K21" s="58"/>
      <c r="L21" s="58"/>
      <c r="M21" s="59"/>
    </row>
    <row r="22" spans="1:13">
      <c r="A22" s="84" t="s">
        <v>374</v>
      </c>
      <c r="B22" s="78">
        <v>-3</v>
      </c>
      <c r="C22" s="78" t="s">
        <v>375</v>
      </c>
      <c r="D22" s="80">
        <f>IFERROR(VLOOKUP($A22,'Balancete 2015'!$A:$D,4,0), "0")</f>
        <v>26092686.260000002</v>
      </c>
      <c r="E22" s="81">
        <v>100</v>
      </c>
      <c r="F22" s="81"/>
      <c r="G22" s="81"/>
      <c r="H22" s="80">
        <f>IFERROR(VLOOKUP($A22,'Balancete 2016'!$A:$D,4,0), "0")</f>
        <v>97899807.069999993</v>
      </c>
      <c r="J22" s="57"/>
      <c r="K22" s="58"/>
      <c r="L22" s="58"/>
      <c r="M22" s="59"/>
    </row>
    <row r="23" spans="1:13">
      <c r="A23" s="84" t="s">
        <v>376</v>
      </c>
      <c r="B23" s="78">
        <v>-6</v>
      </c>
      <c r="C23" s="78" t="s">
        <v>377</v>
      </c>
      <c r="D23" s="80">
        <f>IFERROR(VLOOKUP($A23,'Balancete 2015'!$A:$D,4,0), "0")</f>
        <v>26092686.260000002</v>
      </c>
      <c r="E23" s="81"/>
      <c r="F23" s="81"/>
      <c r="G23" s="81"/>
      <c r="H23" s="80">
        <f>IFERROR(VLOOKUP($A23,'Balancete 2016'!$A:$D,4,0), "0")</f>
        <v>97899807.069999993</v>
      </c>
      <c r="J23" s="57"/>
      <c r="K23" s="58"/>
      <c r="L23" s="58"/>
      <c r="M23" s="59"/>
    </row>
    <row r="24" spans="1:13">
      <c r="A24" s="84" t="s">
        <v>378</v>
      </c>
      <c r="B24" s="78">
        <v>-4</v>
      </c>
      <c r="C24" s="78" t="s">
        <v>379</v>
      </c>
      <c r="D24" s="80">
        <f>IFERROR(VLOOKUP($A24,'Balancete 2015'!$A:$D,4,0), "0")</f>
        <v>26092686.260000002</v>
      </c>
      <c r="E24" s="81"/>
      <c r="F24" s="81"/>
      <c r="G24" s="81" t="s">
        <v>597</v>
      </c>
      <c r="H24" s="80">
        <f>IFERROR(VLOOKUP($A24,'Balancete 2016'!$A:$D,4,0), "0")</f>
        <v>97899807.069999993</v>
      </c>
      <c r="J24" s="57"/>
      <c r="K24" s="58"/>
      <c r="L24" s="58"/>
      <c r="M24" s="59"/>
    </row>
    <row r="25" spans="1:13">
      <c r="A25" s="84" t="s">
        <v>314</v>
      </c>
      <c r="B25" s="78">
        <v>-4</v>
      </c>
      <c r="C25" s="78" t="s">
        <v>4</v>
      </c>
      <c r="D25" s="80">
        <f>IFERROR(VLOOKUP($A25,'Balancete 2015'!$A:$D,4,0), "0")</f>
        <v>723199014.91999996</v>
      </c>
      <c r="E25" s="81"/>
      <c r="F25" s="81"/>
      <c r="G25" s="81"/>
      <c r="H25" s="80">
        <f>IFERROR(VLOOKUP($A25,'Balancete 2016'!$A:$D,4,0), "0")</f>
        <v>720572315.25</v>
      </c>
      <c r="J25" s="57"/>
      <c r="K25" s="58"/>
      <c r="L25" s="58"/>
      <c r="M25" s="59"/>
    </row>
    <row r="26" spans="1:13">
      <c r="A26" s="84" t="s">
        <v>5</v>
      </c>
      <c r="B26" s="78">
        <v>0</v>
      </c>
      <c r="C26" s="78" t="s">
        <v>6</v>
      </c>
      <c r="D26" s="80">
        <f>IFERROR(VLOOKUP($A26,'Balancete 2015'!$A:$D,4,0), "0")</f>
        <v>723199014.91999996</v>
      </c>
      <c r="E26" s="81"/>
      <c r="F26" s="81"/>
      <c r="G26" s="81"/>
      <c r="H26" s="80">
        <f>IFERROR(VLOOKUP($A26,'Balancete 2016'!$A:$D,4,0), "0")</f>
        <v>720572315.25</v>
      </c>
      <c r="J26" s="57"/>
      <c r="K26" s="58"/>
      <c r="L26" s="58"/>
      <c r="M26" s="59"/>
    </row>
    <row r="27" spans="1:13">
      <c r="A27" s="84" t="s">
        <v>7</v>
      </c>
      <c r="B27" s="78">
        <v>-7</v>
      </c>
      <c r="C27" s="78" t="s">
        <v>380</v>
      </c>
      <c r="D27" s="80">
        <f>IFERROR(VLOOKUP($A27,'Balancete 2015'!$A:$D,4,0), "0")</f>
        <v>723199014.91999996</v>
      </c>
      <c r="E27" s="81">
        <v>200</v>
      </c>
      <c r="F27" s="81"/>
      <c r="G27" s="81"/>
      <c r="H27" s="80">
        <f>IFERROR(VLOOKUP($A27,'Balancete 2016'!$A:$D,4,0), "0")</f>
        <v>720572315.25</v>
      </c>
      <c r="J27" s="57"/>
      <c r="K27" s="58"/>
      <c r="L27" s="58"/>
      <c r="M27" s="59"/>
    </row>
    <row r="28" spans="1:13">
      <c r="A28" s="84" t="s">
        <v>8</v>
      </c>
      <c r="B28" s="78">
        <v>-5</v>
      </c>
      <c r="C28" s="78" t="s">
        <v>9</v>
      </c>
      <c r="D28" s="80" t="str">
        <f>IFERROR(VLOOKUP($A28,'Balancete 2015'!$A:$D,4,0), "0")</f>
        <v>0</v>
      </c>
      <c r="E28" s="81">
        <v>200</v>
      </c>
      <c r="F28" s="81"/>
      <c r="G28" s="81"/>
      <c r="H28" s="80" t="str">
        <f>IFERROR(VLOOKUP($A28,'Balancete 2016'!$A:$D,4,0), "0")</f>
        <v>0</v>
      </c>
      <c r="J28" s="57"/>
      <c r="K28" s="58"/>
      <c r="L28" s="58"/>
      <c r="M28" s="59"/>
    </row>
    <row r="29" spans="1:13">
      <c r="A29" s="84" t="s">
        <v>10</v>
      </c>
      <c r="B29" s="78">
        <v>-2</v>
      </c>
      <c r="C29" s="78" t="s">
        <v>11</v>
      </c>
      <c r="D29" s="80" t="str">
        <f>IFERROR(VLOOKUP($A29,'Balancete 2015'!$A:$D,4,0), "0")</f>
        <v>0</v>
      </c>
      <c r="E29" s="81"/>
      <c r="F29" s="81"/>
      <c r="G29" s="81"/>
      <c r="H29" s="80" t="str">
        <f>IFERROR(VLOOKUP($A29,'Balancete 2016'!$A:$D,4,0), "0")</f>
        <v>0</v>
      </c>
      <c r="J29" s="57"/>
      <c r="K29" s="58"/>
      <c r="L29" s="58"/>
      <c r="M29" s="59"/>
    </row>
    <row r="30" spans="1:13">
      <c r="A30" s="84" t="s">
        <v>12</v>
      </c>
      <c r="B30" s="78">
        <v>-5</v>
      </c>
      <c r="C30" s="78" t="s">
        <v>13</v>
      </c>
      <c r="D30" s="80">
        <f>IFERROR(VLOOKUP($A30,'Balancete 2015'!$A:$D,4,0), "0")</f>
        <v>35378480.909999996</v>
      </c>
      <c r="E30" s="81"/>
      <c r="F30" s="81"/>
      <c r="G30" s="81"/>
      <c r="H30" s="80">
        <f>IFERROR(VLOOKUP($A30,'Balancete 2016'!$A:$D,4,0), "0")</f>
        <v>6937123.1600000001</v>
      </c>
      <c r="J30" s="57"/>
      <c r="K30" s="58"/>
      <c r="L30" s="58"/>
      <c r="M30" s="59"/>
    </row>
    <row r="31" spans="1:13">
      <c r="A31" s="84" t="s">
        <v>316</v>
      </c>
      <c r="B31" s="78">
        <v>0</v>
      </c>
      <c r="C31" s="78" t="s">
        <v>14</v>
      </c>
      <c r="D31" s="80">
        <f>IFERROR(VLOOKUP($A31,'Balancete 2015'!$A:$D,4,0), "0")</f>
        <v>31860374.59</v>
      </c>
      <c r="E31" s="81"/>
      <c r="F31" s="81"/>
      <c r="G31" s="81"/>
      <c r="H31" s="80">
        <f>IFERROR(VLOOKUP($A31,'Balancete 2016'!$A:$D,4,0), "0")</f>
        <v>1758669.46</v>
      </c>
      <c r="J31" s="57"/>
      <c r="K31" s="58"/>
      <c r="L31" s="58"/>
      <c r="M31" s="59"/>
    </row>
    <row r="32" spans="1:13">
      <c r="A32" s="84" t="s">
        <v>15</v>
      </c>
      <c r="B32" s="78">
        <v>-1</v>
      </c>
      <c r="C32" s="78" t="s">
        <v>16</v>
      </c>
      <c r="D32" s="80">
        <f>IFERROR(VLOOKUP($A32,'Balancete 2015'!$A:$D,4,0), "0")</f>
        <v>31860374.59</v>
      </c>
      <c r="E32" s="81">
        <v>300</v>
      </c>
      <c r="F32" s="81"/>
      <c r="G32" s="81"/>
      <c r="H32" s="80">
        <f>IFERROR(VLOOKUP($A32,'Balancete 2016'!$A:$D,4,0), "0")</f>
        <v>1758669.46</v>
      </c>
      <c r="J32" s="57"/>
      <c r="K32" s="58"/>
      <c r="L32" s="58"/>
      <c r="M32" s="59"/>
    </row>
    <row r="33" spans="1:13">
      <c r="A33" s="84" t="s">
        <v>17</v>
      </c>
      <c r="B33" s="78">
        <v>-3</v>
      </c>
      <c r="C33" s="78" t="s">
        <v>381</v>
      </c>
      <c r="D33" s="80">
        <f>IFERROR(VLOOKUP($A33,'Balancete 2015'!$A:$D,4,0), "0")</f>
        <v>31860374.59</v>
      </c>
      <c r="E33" s="81"/>
      <c r="F33" s="81"/>
      <c r="G33" s="81"/>
      <c r="H33" s="80">
        <f>IFERROR(VLOOKUP($A33,'Balancete 2016'!$A:$D,4,0), "0")</f>
        <v>1758669.46</v>
      </c>
      <c r="J33" s="57"/>
      <c r="K33" s="58"/>
      <c r="L33" s="58"/>
      <c r="M33" s="59"/>
    </row>
    <row r="34" spans="1:13">
      <c r="A34" s="84" t="s">
        <v>18</v>
      </c>
      <c r="B34" s="78">
        <v>-1</v>
      </c>
      <c r="C34" s="78" t="s">
        <v>382</v>
      </c>
      <c r="D34" s="80">
        <f>IFERROR(VLOOKUP($A34,'Balancete 2015'!$A:$D,4,0), "0")</f>
        <v>31776860.609999999</v>
      </c>
      <c r="E34" s="81"/>
      <c r="F34" s="81"/>
      <c r="G34" s="81"/>
      <c r="H34" s="80">
        <f>IFERROR(VLOOKUP($A34,'Balancete 2016'!$A:$D,4,0), "0")</f>
        <v>335347.78000000003</v>
      </c>
      <c r="J34" s="57"/>
      <c r="K34" s="58"/>
      <c r="L34" s="58"/>
      <c r="M34" s="59"/>
    </row>
    <row r="35" spans="1:13">
      <c r="A35" s="84" t="s">
        <v>19</v>
      </c>
      <c r="B35" s="78">
        <v>0</v>
      </c>
      <c r="C35" s="78" t="s">
        <v>383</v>
      </c>
      <c r="D35" s="80">
        <f>IFERROR(VLOOKUP($A35,'Balancete 2015'!$A:$D,4,0), "0")</f>
        <v>83513.98</v>
      </c>
      <c r="E35" s="81"/>
      <c r="F35" s="81"/>
      <c r="G35" s="81"/>
      <c r="H35" s="80">
        <f>IFERROR(VLOOKUP($A35,'Balancete 2016'!$A:$D,4,0), "0")</f>
        <v>1423321.68</v>
      </c>
      <c r="J35" s="57"/>
      <c r="K35" s="58"/>
      <c r="L35" s="58"/>
      <c r="M35" s="59"/>
    </row>
    <row r="36" spans="1:13">
      <c r="A36" s="84" t="s">
        <v>317</v>
      </c>
      <c r="B36" s="78">
        <v>0</v>
      </c>
      <c r="C36" s="78" t="s">
        <v>20</v>
      </c>
      <c r="D36" s="80">
        <f>IFERROR(VLOOKUP($A36,'Balancete 2015'!$A:$D,4,0), "0")</f>
        <v>3518106.32</v>
      </c>
      <c r="E36" s="81">
        <v>400</v>
      </c>
      <c r="F36" s="81"/>
      <c r="G36" s="81"/>
      <c r="H36" s="80">
        <f>IFERROR(VLOOKUP($A36,'Balancete 2016'!$A:$D,4,0), "0")</f>
        <v>5178453.7</v>
      </c>
      <c r="J36" s="57"/>
      <c r="K36" s="58"/>
      <c r="L36" s="58"/>
      <c r="M36" s="59"/>
    </row>
    <row r="37" spans="1:13">
      <c r="A37" s="84" t="s">
        <v>21</v>
      </c>
      <c r="B37" s="78">
        <v>0</v>
      </c>
      <c r="C37" s="78" t="s">
        <v>22</v>
      </c>
      <c r="D37" s="80">
        <f>IFERROR(VLOOKUP($A37,'Balancete 2015'!$A:$D,4,0), "0")</f>
        <v>55410.84</v>
      </c>
      <c r="E37" s="81"/>
      <c r="F37" s="81"/>
      <c r="G37" s="81"/>
      <c r="H37" s="80">
        <f>IFERROR(VLOOKUP($A37,'Balancete 2016'!$A:$D,4,0), "0")</f>
        <v>57498.64</v>
      </c>
      <c r="J37" s="57"/>
      <c r="K37" s="58"/>
      <c r="L37" s="58"/>
      <c r="M37" s="59"/>
    </row>
    <row r="38" spans="1:13">
      <c r="A38" s="84" t="s">
        <v>23</v>
      </c>
      <c r="B38" s="78">
        <v>-4</v>
      </c>
      <c r="C38" s="78" t="s">
        <v>384</v>
      </c>
      <c r="D38" s="80">
        <f>IFERROR(VLOOKUP($A38,'Balancete 2015'!$A:$D,4,0), "0")</f>
        <v>55410.84</v>
      </c>
      <c r="E38" s="81"/>
      <c r="F38" s="81"/>
      <c r="G38" s="81"/>
      <c r="H38" s="80">
        <f>IFERROR(VLOOKUP($A38,'Balancete 2016'!$A:$D,4,0), "0")</f>
        <v>57498.64</v>
      </c>
      <c r="J38" s="57"/>
      <c r="K38" s="58"/>
      <c r="L38" s="58"/>
      <c r="M38" s="59"/>
    </row>
    <row r="39" spans="1:13">
      <c r="A39" s="84" t="s">
        <v>24</v>
      </c>
      <c r="B39" s="78">
        <v>-2</v>
      </c>
      <c r="C39" s="78" t="s">
        <v>385</v>
      </c>
      <c r="D39" s="80">
        <f>IFERROR(VLOOKUP($A39,'Balancete 2015'!$A:$D,4,0), "0")</f>
        <v>40743.26</v>
      </c>
      <c r="E39" s="81"/>
      <c r="F39" s="81"/>
      <c r="G39" s="81"/>
      <c r="H39" s="80">
        <f>IFERROR(VLOOKUP($A39,'Balancete 2016'!$A:$D,4,0), "0")</f>
        <v>42278.41</v>
      </c>
      <c r="J39" s="57"/>
      <c r="K39" s="58"/>
      <c r="L39" s="58"/>
      <c r="M39" s="59"/>
    </row>
    <row r="40" spans="1:13">
      <c r="A40" s="84" t="s">
        <v>25</v>
      </c>
      <c r="B40" s="78">
        <v>0</v>
      </c>
      <c r="C40" s="78" t="s">
        <v>386</v>
      </c>
      <c r="D40" s="80">
        <f>IFERROR(VLOOKUP($A40,'Balancete 2015'!$A:$D,4,0), "0")</f>
        <v>14667.58</v>
      </c>
      <c r="E40" s="81"/>
      <c r="F40" s="81"/>
      <c r="G40" s="81"/>
      <c r="H40" s="80">
        <f>IFERROR(VLOOKUP($A40,'Balancete 2016'!$A:$D,4,0), "0")</f>
        <v>15220.23</v>
      </c>
      <c r="J40" s="57"/>
      <c r="K40" s="58"/>
      <c r="L40" s="58"/>
      <c r="M40" s="59"/>
    </row>
    <row r="41" spans="1:13">
      <c r="A41" s="84" t="s">
        <v>26</v>
      </c>
      <c r="B41" s="78">
        <v>-8</v>
      </c>
      <c r="C41" s="78" t="s">
        <v>27</v>
      </c>
      <c r="D41" s="80">
        <f>IFERROR(VLOOKUP($A41,'Balancete 2015'!$A:$D,4,0), "0")</f>
        <v>53544.480000000003</v>
      </c>
      <c r="E41" s="81"/>
      <c r="F41" s="81"/>
      <c r="G41" s="81"/>
      <c r="H41" s="80">
        <f>IFERROR(VLOOKUP($A41,'Balancete 2016'!$A:$D,4,0), "0")</f>
        <v>1236823</v>
      </c>
      <c r="J41" s="57"/>
      <c r="K41" s="58"/>
      <c r="L41" s="58"/>
      <c r="M41" s="59"/>
    </row>
    <row r="42" spans="1:13">
      <c r="A42" s="84" t="s">
        <v>387</v>
      </c>
      <c r="B42" s="78">
        <v>0</v>
      </c>
      <c r="C42" s="78" t="s">
        <v>388</v>
      </c>
      <c r="D42" s="80" t="str">
        <f>IFERROR(VLOOKUP($A42,'Balancete 2015'!$A:$D,4,0), "0")</f>
        <v>0</v>
      </c>
      <c r="E42" s="81"/>
      <c r="F42" s="81"/>
      <c r="G42" s="81"/>
      <c r="H42" s="80">
        <f>IFERROR(VLOOKUP($A42,'Balancete 2016'!$A:$D,4,0), "0")</f>
        <v>1183278.52</v>
      </c>
      <c r="J42" s="57"/>
      <c r="K42" s="58"/>
      <c r="L42" s="58"/>
      <c r="M42" s="59"/>
    </row>
    <row r="43" spans="1:13">
      <c r="A43" s="84" t="s">
        <v>389</v>
      </c>
      <c r="B43" s="78">
        <v>-8</v>
      </c>
      <c r="C43" s="78" t="s">
        <v>390</v>
      </c>
      <c r="D43" s="80" t="str">
        <f>IFERROR(VLOOKUP($A43,'Balancete 2015'!$A:$D,4,0), "0")</f>
        <v>0</v>
      </c>
      <c r="E43" s="81"/>
      <c r="F43" s="81"/>
      <c r="G43" s="81"/>
      <c r="H43" s="80" t="str">
        <f>IFERROR(VLOOKUP($A43,'Balancete 2016'!$A:$D,4,0), "0")</f>
        <v>0</v>
      </c>
      <c r="J43" s="57"/>
      <c r="K43" s="58"/>
      <c r="L43" s="58"/>
      <c r="M43" s="59"/>
    </row>
    <row r="44" spans="1:13">
      <c r="A44" s="84" t="s">
        <v>391</v>
      </c>
      <c r="B44" s="78">
        <v>-6</v>
      </c>
      <c r="C44" s="78" t="s">
        <v>392</v>
      </c>
      <c r="D44" s="80" t="str">
        <f>IFERROR(VLOOKUP($A44,'Balancete 2015'!$A:$D,4,0), "0")</f>
        <v>0</v>
      </c>
      <c r="E44" s="81"/>
      <c r="F44" s="81"/>
      <c r="G44" s="81"/>
      <c r="H44" s="80" t="str">
        <f>IFERROR(VLOOKUP($A44,'Balancete 2016'!$A:$D,4,0), "0")</f>
        <v>0</v>
      </c>
      <c r="J44" s="57"/>
      <c r="K44" s="58"/>
      <c r="L44" s="58"/>
      <c r="M44" s="59"/>
    </row>
    <row r="45" spans="1:13">
      <c r="A45" s="84" t="s">
        <v>393</v>
      </c>
      <c r="B45" s="78">
        <v>-2</v>
      </c>
      <c r="C45" s="78" t="s">
        <v>394</v>
      </c>
      <c r="D45" s="80" t="str">
        <f>IFERROR(VLOOKUP($A45,'Balancete 2015'!$A:$D,4,0), "0")</f>
        <v>0</v>
      </c>
      <c r="E45" s="81"/>
      <c r="F45" s="81"/>
      <c r="G45" s="81"/>
      <c r="H45" s="80">
        <f>IFERROR(VLOOKUP($A45,'Balancete 2016'!$A:$D,4,0), "0")</f>
        <v>1183278.52</v>
      </c>
      <c r="J45" s="57"/>
      <c r="K45" s="58"/>
      <c r="L45" s="58"/>
      <c r="M45" s="59"/>
    </row>
    <row r="46" spans="1:13">
      <c r="A46" s="77" t="s">
        <v>670</v>
      </c>
      <c r="B46" s="78">
        <v>5</v>
      </c>
      <c r="C46" s="78" t="s">
        <v>735</v>
      </c>
      <c r="D46" s="80">
        <f>IFERROR(VLOOKUP($A46,'Balancete 2015'!$A:$D,4,0), "0")</f>
        <v>53544.480000000003</v>
      </c>
      <c r="E46" s="81"/>
      <c r="F46" s="81"/>
      <c r="G46" s="81"/>
      <c r="H46" s="80">
        <f>IFERROR(VLOOKUP($A46,'Balancete 2016'!$A:$D,4,0), "0")</f>
        <v>53544.480000000003</v>
      </c>
      <c r="J46" s="60"/>
      <c r="K46" s="58"/>
      <c r="L46" s="61"/>
      <c r="M46" s="61"/>
    </row>
    <row r="47" spans="1:13">
      <c r="A47" s="77" t="s">
        <v>671</v>
      </c>
      <c r="B47" s="78">
        <v>3</v>
      </c>
      <c r="C47" s="78" t="s">
        <v>736</v>
      </c>
      <c r="D47" s="80">
        <f>IFERROR(VLOOKUP($A47,'Balancete 2015'!$A:$D,4,0), "0")</f>
        <v>53544.480000000003</v>
      </c>
      <c r="E47" s="81"/>
      <c r="F47" s="81"/>
      <c r="G47" s="81"/>
      <c r="H47" s="80">
        <f>IFERROR(VLOOKUP($A47,'Balancete 2016'!$A:$D,4,0), "0")</f>
        <v>53544.480000000003</v>
      </c>
      <c r="J47" s="60"/>
      <c r="K47" s="58"/>
      <c r="L47" s="61"/>
      <c r="M47" s="61"/>
    </row>
    <row r="48" spans="1:13">
      <c r="A48" s="77" t="s">
        <v>876</v>
      </c>
      <c r="B48" s="78">
        <v>-2</v>
      </c>
      <c r="C48" s="79" t="s">
        <v>877</v>
      </c>
      <c r="D48" s="80">
        <f>IFERROR(VLOOKUP($A48,'Balancete 2015'!$A:$D,4,0), "0")</f>
        <v>3401410.97</v>
      </c>
      <c r="E48" s="81">
        <v>401</v>
      </c>
      <c r="F48" s="81"/>
      <c r="G48" s="81"/>
      <c r="H48" s="80">
        <f>IFERROR(VLOOKUP($A48,'Balancete 2016'!$A:$D,4,0), "0")</f>
        <v>3878274.07</v>
      </c>
      <c r="J48" s="60"/>
      <c r="K48" s="58"/>
      <c r="L48" s="61"/>
      <c r="M48" s="61"/>
    </row>
    <row r="49" spans="1:13">
      <c r="A49" s="77" t="s">
        <v>878</v>
      </c>
      <c r="B49" s="78">
        <v>-8</v>
      </c>
      <c r="C49" s="79" t="s">
        <v>879</v>
      </c>
      <c r="D49" s="80">
        <f>IFERROR(VLOOKUP($A49,'Balancete 2015'!$A:$D,4,0), "0")</f>
        <v>3401410.97</v>
      </c>
      <c r="E49" s="81"/>
      <c r="F49" s="81"/>
      <c r="G49" s="81"/>
      <c r="H49" s="80">
        <f>IFERROR(VLOOKUP($A49,'Balancete 2016'!$A:$D,4,0), "0")</f>
        <v>3878274.07</v>
      </c>
      <c r="J49" s="60"/>
      <c r="K49" s="58"/>
      <c r="L49" s="61"/>
      <c r="M49" s="61"/>
    </row>
    <row r="50" spans="1:13">
      <c r="A50" s="77" t="s">
        <v>880</v>
      </c>
      <c r="B50" s="78">
        <v>-2</v>
      </c>
      <c r="C50" s="79" t="s">
        <v>881</v>
      </c>
      <c r="D50" s="80">
        <f>IFERROR(VLOOKUP($A50,'Balancete 2015'!$A:$D,4,0), "0")</f>
        <v>3401410.97</v>
      </c>
      <c r="E50" s="81"/>
      <c r="F50" s="81"/>
      <c r="G50" s="81"/>
      <c r="H50" s="80">
        <f>IFERROR(VLOOKUP($A50,'Balancete 2016'!$A:$D,4,0), "0")</f>
        <v>3878274.07</v>
      </c>
      <c r="J50" s="60"/>
      <c r="K50" s="58"/>
      <c r="L50" s="61"/>
      <c r="M50" s="61"/>
    </row>
    <row r="51" spans="1:13">
      <c r="A51" s="84" t="s">
        <v>299</v>
      </c>
      <c r="B51" s="78">
        <v>-2</v>
      </c>
      <c r="C51" s="78" t="s">
        <v>300</v>
      </c>
      <c r="D51" s="80">
        <f>IFERROR(VLOOKUP($A51,'Balancete 2015'!$A:$D,4,0), "0")</f>
        <v>7740.03</v>
      </c>
      <c r="E51" s="81"/>
      <c r="F51" s="81"/>
      <c r="G51" s="81"/>
      <c r="H51" s="80">
        <f>IFERROR(VLOOKUP($A51,'Balancete 2016'!$A:$D,4,0), "0")</f>
        <v>5857.99</v>
      </c>
      <c r="J51" s="57"/>
      <c r="K51" s="58"/>
      <c r="L51" s="58"/>
      <c r="M51" s="59"/>
    </row>
    <row r="52" spans="1:13">
      <c r="A52" s="84" t="s">
        <v>301</v>
      </c>
      <c r="B52" s="78">
        <v>-7</v>
      </c>
      <c r="C52" s="78" t="s">
        <v>300</v>
      </c>
      <c r="D52" s="80">
        <f>IFERROR(VLOOKUP($A52,'Balancete 2015'!$A:$D,4,0), "0")</f>
        <v>7740.03</v>
      </c>
      <c r="E52" s="81"/>
      <c r="F52" s="81"/>
      <c r="G52" s="81"/>
      <c r="H52" s="80">
        <f>IFERROR(VLOOKUP($A52,'Balancete 2016'!$A:$D,4,0), "0")</f>
        <v>5857.99</v>
      </c>
      <c r="J52" s="57"/>
      <c r="K52" s="58"/>
      <c r="L52" s="58"/>
      <c r="M52" s="59"/>
    </row>
    <row r="53" spans="1:13">
      <c r="A53" s="84" t="s">
        <v>302</v>
      </c>
      <c r="B53" s="78">
        <v>-4</v>
      </c>
      <c r="C53" s="78" t="s">
        <v>395</v>
      </c>
      <c r="D53" s="80">
        <f>IFERROR(VLOOKUP($A53,'Balancete 2015'!$A:$D,4,0), "0")</f>
        <v>7740.03</v>
      </c>
      <c r="E53" s="81"/>
      <c r="F53" s="81"/>
      <c r="G53" s="81"/>
      <c r="H53" s="80">
        <f>IFERROR(VLOOKUP($A53,'Balancete 2016'!$A:$D,4,0), "0")</f>
        <v>5857.99</v>
      </c>
      <c r="J53" s="57"/>
      <c r="K53" s="58"/>
      <c r="L53" s="58"/>
      <c r="M53" s="59"/>
    </row>
    <row r="54" spans="1:13">
      <c r="A54" s="84">
        <v>2</v>
      </c>
      <c r="B54" s="78">
        <v>-3</v>
      </c>
      <c r="C54" s="78" t="s">
        <v>245</v>
      </c>
      <c r="D54" s="80">
        <f>IFERROR(VLOOKUP($A54,'Balancete 2015'!$A:$D,4,0), "0")</f>
        <v>2138207148.71</v>
      </c>
      <c r="E54" s="81"/>
      <c r="F54" s="81"/>
      <c r="G54" s="81"/>
      <c r="H54" s="80">
        <f>IFERROR(VLOOKUP($A54,'Balancete 2016'!$A:$D,4,0), "0")</f>
        <v>2052857494.0799999</v>
      </c>
      <c r="J54" s="57"/>
      <c r="K54" s="58"/>
      <c r="L54" s="58"/>
      <c r="M54" s="59"/>
    </row>
    <row r="55" spans="1:13">
      <c r="A55" s="84" t="s">
        <v>318</v>
      </c>
      <c r="B55" s="78">
        <v>0</v>
      </c>
      <c r="C55" s="78" t="s">
        <v>28</v>
      </c>
      <c r="D55" s="80">
        <f>IFERROR(VLOOKUP($A55,'Balancete 2015'!$A:$D,4,0), "0")</f>
        <v>2138207148.71</v>
      </c>
      <c r="E55" s="81">
        <v>500</v>
      </c>
      <c r="F55" s="81"/>
      <c r="G55" s="81"/>
      <c r="H55" s="80">
        <f>IFERROR(VLOOKUP($A55,'Balancete 2016'!$A:$D,4,0), "0")</f>
        <v>2052857494.0799999</v>
      </c>
      <c r="J55" s="57"/>
      <c r="K55" s="58"/>
      <c r="L55" s="58"/>
      <c r="M55" s="59"/>
    </row>
    <row r="56" spans="1:13">
      <c r="A56" s="84" t="s">
        <v>29</v>
      </c>
      <c r="B56" s="78">
        <v>-7</v>
      </c>
      <c r="C56" s="78" t="s">
        <v>30</v>
      </c>
      <c r="D56" s="80">
        <f>IFERROR(VLOOKUP($A56,'Balancete 2015'!$A:$D,4,0), "0")</f>
        <v>2138207148.71</v>
      </c>
      <c r="E56" s="81"/>
      <c r="F56" s="81"/>
      <c r="G56" s="81"/>
      <c r="H56" s="80">
        <f>IFERROR(VLOOKUP($A56,'Balancete 2016'!$A:$D,4,0), "0")</f>
        <v>2052857494.0799999</v>
      </c>
      <c r="J56" s="57"/>
      <c r="K56" s="58"/>
      <c r="L56" s="58"/>
      <c r="M56" s="59"/>
    </row>
    <row r="57" spans="1:13">
      <c r="A57" s="84" t="s">
        <v>31</v>
      </c>
      <c r="B57" s="78">
        <v>0</v>
      </c>
      <c r="C57" s="78" t="s">
        <v>32</v>
      </c>
      <c r="D57" s="80">
        <f>IFERROR(VLOOKUP($A57,'Balancete 2015'!$A:$D,4,0), "0")</f>
        <v>2138207148.71</v>
      </c>
      <c r="E57" s="81"/>
      <c r="F57" s="81"/>
      <c r="G57" s="81"/>
      <c r="H57" s="80">
        <f>IFERROR(VLOOKUP($A57,'Balancete 2016'!$A:$D,4,0), "0")</f>
        <v>2087333381.1500001</v>
      </c>
      <c r="J57" s="57"/>
      <c r="K57" s="58"/>
      <c r="L57" s="58"/>
      <c r="M57" s="59"/>
    </row>
    <row r="58" spans="1:13">
      <c r="A58" s="84" t="s">
        <v>265</v>
      </c>
      <c r="B58" s="78">
        <v>-2</v>
      </c>
      <c r="C58" s="78" t="s">
        <v>396</v>
      </c>
      <c r="D58" s="80">
        <f>IFERROR(VLOOKUP($A58,'Balancete 2015'!$A:$D,4,0), "0")</f>
        <v>1528663343.77</v>
      </c>
      <c r="E58" s="81"/>
      <c r="F58" s="81"/>
      <c r="G58" s="81"/>
      <c r="H58" s="80">
        <f>IFERROR(VLOOKUP($A58,'Balancete 2016'!$A:$D,4,0), "0")</f>
        <v>1485670937.0699999</v>
      </c>
      <c r="J58" s="57"/>
      <c r="K58" s="58"/>
      <c r="L58" s="58"/>
      <c r="M58" s="59"/>
    </row>
    <row r="59" spans="1:13">
      <c r="A59" s="84" t="s">
        <v>266</v>
      </c>
      <c r="B59" s="78">
        <v>0</v>
      </c>
      <c r="C59" s="78" t="s">
        <v>587</v>
      </c>
      <c r="D59" s="80">
        <f>IFERROR(VLOOKUP($A59,'Balancete 2015'!$A:$D,4,0), "0")</f>
        <v>1529615982.96</v>
      </c>
      <c r="E59" s="81"/>
      <c r="F59" s="81"/>
      <c r="G59" s="81"/>
      <c r="H59" s="80">
        <f>IFERROR(VLOOKUP($A59,'Balancete 2016'!$A:$D,4,0), "0")</f>
        <v>1486623576.26</v>
      </c>
      <c r="J59" s="57"/>
      <c r="K59" s="58"/>
      <c r="L59" s="58"/>
      <c r="M59" s="59"/>
    </row>
    <row r="60" spans="1:13">
      <c r="A60" s="77" t="s">
        <v>648</v>
      </c>
      <c r="B60" s="78">
        <v>0</v>
      </c>
      <c r="C60" s="78" t="s">
        <v>684</v>
      </c>
      <c r="D60" s="80">
        <f>IFERROR(VLOOKUP($A60,'Balancete 2015'!$A:$D,4,0), "0")</f>
        <v>-952639.19</v>
      </c>
      <c r="E60" s="81"/>
      <c r="F60" s="81"/>
      <c r="G60" s="81"/>
      <c r="H60" s="80">
        <f>IFERROR(VLOOKUP($A60,'Balancete 2016'!$A:$D,4,0), "0")</f>
        <v>-952639.19</v>
      </c>
      <c r="J60" s="57"/>
      <c r="K60" s="58"/>
      <c r="L60" s="58"/>
      <c r="M60" s="59"/>
    </row>
    <row r="61" spans="1:13">
      <c r="A61" s="84" t="s">
        <v>267</v>
      </c>
      <c r="B61" s="78">
        <v>-9</v>
      </c>
      <c r="C61" s="78" t="s">
        <v>397</v>
      </c>
      <c r="D61" s="80">
        <f>IFERROR(VLOOKUP($A61,'Balancete 2015'!$A:$D,4,0), "0")</f>
        <v>176358000</v>
      </c>
      <c r="E61" s="81"/>
      <c r="F61" s="81"/>
      <c r="G61" s="81"/>
      <c r="H61" s="80">
        <f>IFERROR(VLOOKUP($A61,'Balancete 2016'!$A:$D,4,0), "0")</f>
        <v>176358000</v>
      </c>
      <c r="J61" s="57"/>
      <c r="K61" s="58"/>
      <c r="L61" s="58"/>
      <c r="M61" s="59"/>
    </row>
    <row r="62" spans="1:13">
      <c r="A62" s="84" t="s">
        <v>268</v>
      </c>
      <c r="B62" s="78">
        <v>-7</v>
      </c>
      <c r="C62" s="78" t="s">
        <v>398</v>
      </c>
      <c r="D62" s="80">
        <f>IFERROR(VLOOKUP($A62,'Balancete 2015'!$A:$D,4,0), "0")</f>
        <v>176358000</v>
      </c>
      <c r="E62" s="81"/>
      <c r="F62" s="81"/>
      <c r="G62" s="81"/>
      <c r="H62" s="80">
        <f>IFERROR(VLOOKUP($A62,'Balancete 2016'!$A:$D,4,0), "0")</f>
        <v>176358000</v>
      </c>
      <c r="J62" s="57"/>
      <c r="K62" s="58"/>
      <c r="L62" s="58"/>
      <c r="M62" s="59"/>
    </row>
    <row r="63" spans="1:13">
      <c r="A63" s="84" t="s">
        <v>269</v>
      </c>
      <c r="B63" s="78">
        <v>-1</v>
      </c>
      <c r="C63" s="78" t="s">
        <v>399</v>
      </c>
      <c r="D63" s="80">
        <f>IFERROR(VLOOKUP($A63,'Balancete 2015'!$A:$D,4,0), "0")</f>
        <v>32965137.940000001</v>
      </c>
      <c r="E63" s="81"/>
      <c r="F63" s="81"/>
      <c r="G63" s="81"/>
      <c r="H63" s="80">
        <f>IFERROR(VLOOKUP($A63,'Balancete 2016'!$A:$D,4,0), "0")</f>
        <v>32683799.68</v>
      </c>
      <c r="J63" s="57"/>
      <c r="K63" s="58"/>
      <c r="L63" s="58"/>
      <c r="M63" s="59"/>
    </row>
    <row r="64" spans="1:13">
      <c r="A64" s="84" t="s">
        <v>270</v>
      </c>
      <c r="B64" s="78">
        <v>0</v>
      </c>
      <c r="C64" s="78" t="s">
        <v>400</v>
      </c>
      <c r="D64" s="80">
        <f>IFERROR(VLOOKUP($A64,'Balancete 2015'!$A:$D,4,0), "0")</f>
        <v>162276000</v>
      </c>
      <c r="E64" s="81"/>
      <c r="F64" s="81"/>
      <c r="G64" s="81"/>
      <c r="H64" s="80">
        <f>IFERROR(VLOOKUP($A64,'Balancete 2016'!$A:$D,4,0), "0")</f>
        <v>162276000</v>
      </c>
      <c r="J64" s="57"/>
      <c r="K64" s="58"/>
      <c r="L64" s="58"/>
      <c r="M64" s="59"/>
    </row>
    <row r="65" spans="1:13">
      <c r="A65" s="84" t="s">
        <v>271</v>
      </c>
      <c r="B65" s="78">
        <v>-8</v>
      </c>
      <c r="C65" s="78" t="s">
        <v>401</v>
      </c>
      <c r="D65" s="80">
        <f>IFERROR(VLOOKUP($A65,'Balancete 2015'!$A:$D,4,0), "0")</f>
        <v>-129310862.06</v>
      </c>
      <c r="E65" s="81"/>
      <c r="F65" s="81"/>
      <c r="G65" s="81"/>
      <c r="H65" s="80">
        <f>IFERROR(VLOOKUP($A65,'Balancete 2016'!$A:$D,4,0), "0")</f>
        <v>-129592200.31999999</v>
      </c>
      <c r="J65" s="57"/>
      <c r="K65" s="58"/>
      <c r="L65" s="58"/>
      <c r="M65" s="59"/>
    </row>
    <row r="66" spans="1:13">
      <c r="A66" s="84" t="s">
        <v>272</v>
      </c>
      <c r="B66" s="78">
        <v>-8</v>
      </c>
      <c r="C66" s="78" t="s">
        <v>273</v>
      </c>
      <c r="D66" s="80">
        <f>IFERROR(VLOOKUP($A66,'Balancete 2015'!$A:$D,4,0), "0")</f>
        <v>132998508.81999999</v>
      </c>
      <c r="E66" s="81"/>
      <c r="F66" s="81"/>
      <c r="G66" s="81"/>
      <c r="H66" s="80">
        <f>IFERROR(VLOOKUP($A66,'Balancete 2016'!$A:$D,4,0), "0")</f>
        <v>146024147.78</v>
      </c>
      <c r="J66" s="57"/>
      <c r="K66" s="58"/>
      <c r="L66" s="58"/>
      <c r="M66" s="59"/>
    </row>
    <row r="67" spans="1:13">
      <c r="A67" s="84" t="s">
        <v>274</v>
      </c>
      <c r="B67" s="78">
        <v>-6</v>
      </c>
      <c r="C67" s="78" t="s">
        <v>588</v>
      </c>
      <c r="D67" s="80" t="str">
        <f>IFERROR(VLOOKUP($A67,'Balancete 2015'!$A:$D,4,0), "0")</f>
        <v>0</v>
      </c>
      <c r="E67" s="81"/>
      <c r="F67" s="81"/>
      <c r="G67" s="81"/>
      <c r="H67" s="80" t="str">
        <f>IFERROR(VLOOKUP($A67,'Balancete 2016'!$A:$D,4,0), "0")</f>
        <v>0</v>
      </c>
      <c r="J67" s="57"/>
      <c r="K67" s="58"/>
      <c r="L67" s="58"/>
      <c r="M67" s="59"/>
    </row>
    <row r="68" spans="1:13">
      <c r="A68" s="84" t="s">
        <v>275</v>
      </c>
      <c r="B68" s="78">
        <v>-4</v>
      </c>
      <c r="C68" s="78" t="s">
        <v>402</v>
      </c>
      <c r="D68" s="80">
        <f>IFERROR(VLOOKUP($A68,'Balancete 2015'!$A:$D,4,0), "0")</f>
        <v>18541523.02</v>
      </c>
      <c r="E68" s="81"/>
      <c r="F68" s="81"/>
      <c r="G68" s="81"/>
      <c r="H68" s="80">
        <f>IFERROR(VLOOKUP($A68,'Balancete 2016'!$A:$D,4,0), "0")</f>
        <v>23111134.75</v>
      </c>
      <c r="J68" s="57"/>
      <c r="K68" s="58"/>
      <c r="L68" s="58"/>
      <c r="M68" s="59"/>
    </row>
    <row r="69" spans="1:13">
      <c r="A69" s="84" t="s">
        <v>276</v>
      </c>
      <c r="B69" s="78">
        <v>-2</v>
      </c>
      <c r="C69" s="78" t="s">
        <v>403</v>
      </c>
      <c r="D69" s="80">
        <f>IFERROR(VLOOKUP($A69,'Balancete 2015'!$A:$D,4,0), "0")</f>
        <v>6955910.9500000002</v>
      </c>
      <c r="E69" s="81"/>
      <c r="F69" s="81"/>
      <c r="G69" s="81"/>
      <c r="H69" s="80">
        <f>IFERROR(VLOOKUP($A69,'Balancete 2016'!$A:$D,4,0), "0")</f>
        <v>6993684.9100000001</v>
      </c>
      <c r="J69" s="57"/>
      <c r="K69" s="58"/>
      <c r="L69" s="58"/>
      <c r="M69" s="59"/>
    </row>
    <row r="70" spans="1:13">
      <c r="A70" s="84" t="s">
        <v>404</v>
      </c>
      <c r="B70" s="78">
        <v>0</v>
      </c>
      <c r="C70" s="78" t="s">
        <v>405</v>
      </c>
      <c r="D70" s="80">
        <f>IFERROR(VLOOKUP($A70,'Balancete 2015'!$A:$D,4,0), "0")</f>
        <v>38292277.310000002</v>
      </c>
      <c r="E70" s="81"/>
      <c r="F70" s="81"/>
      <c r="G70" s="81"/>
      <c r="H70" s="80">
        <f>IFERROR(VLOOKUP($A70,'Balancete 2016'!$A:$D,4,0), "0")</f>
        <v>39408512.359999999</v>
      </c>
      <c r="J70" s="57"/>
      <c r="K70" s="58"/>
      <c r="L70" s="58"/>
      <c r="M70" s="59"/>
    </row>
    <row r="71" spans="1:13">
      <c r="A71" s="77" t="s">
        <v>672</v>
      </c>
      <c r="B71" s="78">
        <v>2</v>
      </c>
      <c r="C71" s="59" t="s">
        <v>737</v>
      </c>
      <c r="D71" s="80"/>
      <c r="E71" s="81"/>
      <c r="F71" s="81"/>
      <c r="G71" s="81"/>
      <c r="H71" s="80" t="str">
        <f>IFERROR(VLOOKUP($A71,'Balancete 2016'!$A:$D,4,0), "0")</f>
        <v>0</v>
      </c>
      <c r="J71" s="57"/>
      <c r="K71" s="58"/>
      <c r="L71" s="58"/>
      <c r="M71" s="59"/>
    </row>
    <row r="72" spans="1:13">
      <c r="A72" s="84" t="s">
        <v>277</v>
      </c>
      <c r="B72" s="78">
        <v>0</v>
      </c>
      <c r="C72" s="78" t="s">
        <v>406</v>
      </c>
      <c r="D72" s="80">
        <f>IFERROR(VLOOKUP($A72,'Balancete 2015'!$A:$D,4,0), "0")</f>
        <v>1840749.35</v>
      </c>
      <c r="E72" s="81"/>
      <c r="F72" s="81"/>
      <c r="G72" s="81"/>
      <c r="H72" s="80">
        <f>IFERROR(VLOOKUP($A72,'Balancete 2016'!$A:$D,4,0), "0")</f>
        <v>1874310.73</v>
      </c>
      <c r="J72" s="57"/>
      <c r="K72" s="58"/>
      <c r="L72" s="58"/>
      <c r="M72" s="59"/>
    </row>
    <row r="73" spans="1:13">
      <c r="A73" s="84" t="s">
        <v>278</v>
      </c>
      <c r="B73" s="78">
        <v>-9</v>
      </c>
      <c r="C73" s="78" t="s">
        <v>407</v>
      </c>
      <c r="D73" s="80">
        <f>IFERROR(VLOOKUP($A73,'Balancete 2015'!$A:$D,4,0), "0")</f>
        <v>2.5</v>
      </c>
      <c r="E73" s="81"/>
      <c r="F73" s="81"/>
      <c r="G73" s="81"/>
      <c r="H73" s="80">
        <f>IFERROR(VLOOKUP($A73,'Balancete 2016'!$A:$D,4,0), "0")</f>
        <v>2.5</v>
      </c>
      <c r="J73" s="57"/>
      <c r="K73" s="58"/>
      <c r="L73" s="58"/>
      <c r="M73" s="59"/>
    </row>
    <row r="74" spans="1:13">
      <c r="A74" s="84" t="s">
        <v>279</v>
      </c>
      <c r="B74" s="78">
        <v>-7</v>
      </c>
      <c r="C74" s="78" t="s">
        <v>408</v>
      </c>
      <c r="D74" s="80">
        <f>IFERROR(VLOOKUP($A74,'Balancete 2015'!$A:$D,4,0), "0")</f>
        <v>32427856.469999999</v>
      </c>
      <c r="E74" s="81"/>
      <c r="F74" s="81"/>
      <c r="G74" s="81"/>
      <c r="H74" s="80">
        <f>IFERROR(VLOOKUP($A74,'Balancete 2016'!$A:$D,4,0), "0")</f>
        <v>32684684.059999999</v>
      </c>
      <c r="J74" s="57"/>
      <c r="K74" s="58"/>
      <c r="L74" s="58"/>
      <c r="M74" s="59"/>
    </row>
    <row r="75" spans="1:13">
      <c r="A75" s="84" t="s">
        <v>280</v>
      </c>
      <c r="B75" s="78">
        <v>-5</v>
      </c>
      <c r="C75" s="78" t="s">
        <v>409</v>
      </c>
      <c r="D75" s="80" t="str">
        <f>IFERROR(VLOOKUP($A75,'Balancete 2015'!$A:$D,4,0), "0")</f>
        <v>0</v>
      </c>
      <c r="E75" s="81"/>
      <c r="F75" s="81"/>
      <c r="G75" s="81"/>
      <c r="H75" s="80" t="str">
        <f>IFERROR(VLOOKUP($A75,'Balancete 2016'!$A:$D,4,0), "0")</f>
        <v>0</v>
      </c>
      <c r="J75" s="57"/>
      <c r="K75" s="58"/>
      <c r="L75" s="58"/>
      <c r="M75" s="59"/>
    </row>
    <row r="76" spans="1:13">
      <c r="A76" s="84" t="s">
        <v>281</v>
      </c>
      <c r="B76" s="78">
        <v>-1</v>
      </c>
      <c r="C76" s="78" t="s">
        <v>410</v>
      </c>
      <c r="D76" s="80">
        <f>IFERROR(VLOOKUP($A76,'Balancete 2015'!$A:$D,4,0), "0")</f>
        <v>30392935.879999999</v>
      </c>
      <c r="E76" s="81"/>
      <c r="F76" s="81"/>
      <c r="G76" s="81"/>
      <c r="H76" s="80">
        <f>IFERROR(VLOOKUP($A76,'Balancete 2016'!$A:$D,4,0), "0")</f>
        <v>37404565.130000003</v>
      </c>
      <c r="J76" s="57"/>
      <c r="K76" s="58"/>
      <c r="L76" s="58"/>
      <c r="M76" s="59"/>
    </row>
    <row r="77" spans="1:13">
      <c r="A77" s="84" t="s">
        <v>411</v>
      </c>
      <c r="B77" s="78">
        <v>0</v>
      </c>
      <c r="C77" s="78" t="s">
        <v>412</v>
      </c>
      <c r="D77" s="80">
        <f>IFERROR(VLOOKUP($A77,'Balancete 2015'!$A:$D,4,0), "0")</f>
        <v>1010953.34</v>
      </c>
      <c r="E77" s="81"/>
      <c r="F77" s="81"/>
      <c r="G77" s="81"/>
      <c r="H77" s="80">
        <f>IFERROR(VLOOKUP($A77,'Balancete 2016'!$A:$D,4,0), "0")</f>
        <v>1010953.34</v>
      </c>
      <c r="J77" s="57"/>
      <c r="K77" s="58"/>
      <c r="L77" s="58"/>
      <c r="M77" s="59"/>
    </row>
    <row r="78" spans="1:13">
      <c r="A78" s="84" t="s">
        <v>717</v>
      </c>
      <c r="B78" s="78"/>
      <c r="C78" s="59" t="s">
        <v>718</v>
      </c>
      <c r="D78" s="80"/>
      <c r="E78" s="81"/>
      <c r="F78" s="81"/>
      <c r="G78" s="81"/>
      <c r="H78" s="80" t="str">
        <f>IFERROR(VLOOKUP($A78,'Balancete 2016'!$A:$D,4,0), "0")</f>
        <v>0</v>
      </c>
      <c r="J78" s="57"/>
      <c r="K78" s="58"/>
      <c r="L78" s="58"/>
      <c r="M78" s="59"/>
    </row>
    <row r="79" spans="1:13">
      <c r="A79" s="84" t="s">
        <v>618</v>
      </c>
      <c r="B79" s="78">
        <v>6</v>
      </c>
      <c r="C79" s="78" t="s">
        <v>619</v>
      </c>
      <c r="D79" s="80" t="str">
        <f>IFERROR(VLOOKUP($A79,'Balancete 2015'!$A:$D,4,0), "0")</f>
        <v>0</v>
      </c>
      <c r="E79" s="81"/>
      <c r="F79" s="81"/>
      <c r="G79" s="81"/>
      <c r="H79" s="80" t="str">
        <f>IFERROR(VLOOKUP($A79,'Balancete 2016'!$A:$D,4,0), "0")</f>
        <v>0</v>
      </c>
      <c r="J79" s="57"/>
      <c r="K79" s="58"/>
      <c r="L79" s="58"/>
      <c r="M79" s="59"/>
    </row>
    <row r="80" spans="1:13">
      <c r="A80" s="84" t="s">
        <v>685</v>
      </c>
      <c r="B80" s="78">
        <v>0</v>
      </c>
      <c r="C80" s="78" t="s">
        <v>686</v>
      </c>
      <c r="D80" s="80">
        <f>IFERROR(VLOOKUP($A80,'Balancete 2015'!$A:$D,4,0), "0")</f>
        <v>3536300</v>
      </c>
      <c r="E80" s="81"/>
      <c r="F80" s="81"/>
      <c r="G80" s="81"/>
      <c r="H80" s="80">
        <f>IFERROR(VLOOKUP($A80,'Balancete 2016'!$A:$D,4,0), "0")</f>
        <v>3536300</v>
      </c>
      <c r="J80" s="57"/>
      <c r="K80" s="58"/>
      <c r="L80" s="58"/>
      <c r="M80" s="59"/>
    </row>
    <row r="81" spans="1:13">
      <c r="A81" s="84" t="s">
        <v>687</v>
      </c>
      <c r="B81" s="78">
        <v>8</v>
      </c>
      <c r="C81" s="78" t="s">
        <v>688</v>
      </c>
      <c r="D81" s="80" t="str">
        <f>IFERROR(VLOOKUP($A81,'Balancete 2015'!$A:$D,4,0), "0")</f>
        <v>0</v>
      </c>
      <c r="E81" s="81"/>
      <c r="F81" s="81"/>
      <c r="G81" s="81"/>
      <c r="H81" s="80" t="str">
        <f>IFERROR(VLOOKUP($A81,'Balancete 2016'!$A:$D,4,0), "0")</f>
        <v>0</v>
      </c>
      <c r="J81" s="57"/>
      <c r="K81" s="58"/>
      <c r="L81" s="58"/>
      <c r="M81" s="59"/>
    </row>
    <row r="82" spans="1:13">
      <c r="A82" s="84" t="s">
        <v>739</v>
      </c>
      <c r="B82" s="78"/>
      <c r="C82" s="78" t="s">
        <v>778</v>
      </c>
      <c r="D82" s="80"/>
      <c r="E82" s="81"/>
      <c r="F82" s="81"/>
      <c r="G82" s="81"/>
      <c r="H82" s="80" t="str">
        <f>IFERROR(VLOOKUP($A82,'Balancete 2016'!$A:$D,4,0), "0")</f>
        <v>0</v>
      </c>
      <c r="J82" s="57"/>
      <c r="K82" s="58"/>
      <c r="L82" s="58"/>
      <c r="M82" s="59"/>
    </row>
    <row r="83" spans="1:13">
      <c r="A83" s="84" t="s">
        <v>738</v>
      </c>
      <c r="B83" s="78"/>
      <c r="C83" s="78" t="s">
        <v>779</v>
      </c>
      <c r="D83" s="80"/>
      <c r="E83" s="81"/>
      <c r="F83" s="81"/>
      <c r="G83" s="81"/>
      <c r="H83" s="80" t="str">
        <f>IFERROR(VLOOKUP($A83,'Balancete 2016'!$A:$D,4,0), "0")</f>
        <v>0</v>
      </c>
      <c r="J83" s="57"/>
      <c r="K83" s="58"/>
      <c r="L83" s="58"/>
      <c r="M83" s="59"/>
    </row>
    <row r="84" spans="1:13">
      <c r="A84" s="84" t="s">
        <v>282</v>
      </c>
      <c r="B84" s="78">
        <v>-4</v>
      </c>
      <c r="C84" s="78" t="s">
        <v>413</v>
      </c>
      <c r="D84" s="80">
        <f>IFERROR(VLOOKUP($A84,'Balancete 2015'!$A:$D,4,0), "0")</f>
        <v>79281286</v>
      </c>
      <c r="E84" s="81"/>
      <c r="F84" s="81"/>
      <c r="G84" s="81"/>
      <c r="H84" s="80">
        <f>IFERROR(VLOOKUP($A84,'Balancete 2016'!$A:$D,4,0), "0")</f>
        <v>79281286</v>
      </c>
      <c r="J84" s="57"/>
      <c r="K84" s="58"/>
      <c r="L84" s="58"/>
      <c r="M84" s="59"/>
    </row>
    <row r="85" spans="1:13">
      <c r="A85" s="84" t="s">
        <v>283</v>
      </c>
      <c r="B85" s="78">
        <v>-2</v>
      </c>
      <c r="C85" s="78" t="s">
        <v>414</v>
      </c>
      <c r="D85" s="80">
        <f>IFERROR(VLOOKUP($A85,'Balancete 2015'!$A:$D,4,0), "0")</f>
        <v>79281286</v>
      </c>
      <c r="E85" s="81"/>
      <c r="F85" s="81"/>
      <c r="G85" s="81"/>
      <c r="H85" s="80">
        <f>IFERROR(VLOOKUP($A85,'Balancete 2016'!$A:$D,4,0), "0")</f>
        <v>79281286</v>
      </c>
      <c r="J85" s="57"/>
      <c r="K85" s="58"/>
      <c r="L85" s="58"/>
      <c r="M85" s="59"/>
    </row>
    <row r="86" spans="1:13">
      <c r="A86" s="84" t="s">
        <v>719</v>
      </c>
      <c r="B86" s="78">
        <v>0</v>
      </c>
      <c r="C86" s="78" t="s">
        <v>720</v>
      </c>
      <c r="D86" s="80"/>
      <c r="E86" s="81"/>
      <c r="F86" s="81"/>
      <c r="G86" s="81"/>
      <c r="H86" s="80" t="str">
        <f>IFERROR(VLOOKUP($A86,'Balancete 2016'!$A:$D,4,0), "0")</f>
        <v>0</v>
      </c>
      <c r="J86" s="57"/>
      <c r="K86" s="58"/>
      <c r="L86" s="58"/>
      <c r="M86" s="59"/>
    </row>
    <row r="87" spans="1:13">
      <c r="A87" s="84" t="s">
        <v>741</v>
      </c>
      <c r="B87" s="78">
        <v>9</v>
      </c>
      <c r="C87" s="78" t="s">
        <v>742</v>
      </c>
      <c r="D87" s="80"/>
      <c r="E87" s="81"/>
      <c r="F87" s="81"/>
      <c r="G87" s="81"/>
      <c r="H87" s="80" t="str">
        <f>IFERROR(VLOOKUP($A87,'Balancete 2016'!$A:$D,4,0), "0")</f>
        <v>0</v>
      </c>
      <c r="J87" s="57"/>
      <c r="K87" s="58"/>
      <c r="L87" s="58"/>
      <c r="M87" s="59"/>
    </row>
    <row r="88" spans="1:13">
      <c r="A88" s="84" t="s">
        <v>284</v>
      </c>
      <c r="B88" s="78">
        <v>-7</v>
      </c>
      <c r="C88" s="78" t="s">
        <v>415</v>
      </c>
      <c r="D88" s="80">
        <f>IFERROR(VLOOKUP($A88,'Balancete 2015'!$A:$D,4,0), "0")</f>
        <v>123776796</v>
      </c>
      <c r="E88" s="81"/>
      <c r="F88" s="81"/>
      <c r="G88" s="81"/>
      <c r="H88" s="80">
        <f>IFERROR(VLOOKUP($A88,'Balancete 2016'!$A:$D,4,0), "0")</f>
        <v>104734212</v>
      </c>
      <c r="J88" s="57"/>
      <c r="K88" s="58"/>
      <c r="L88" s="58"/>
      <c r="M88" s="59"/>
    </row>
    <row r="89" spans="1:13">
      <c r="A89" s="84" t="s">
        <v>285</v>
      </c>
      <c r="B89" s="78">
        <v>-5</v>
      </c>
      <c r="C89" s="78" t="s">
        <v>416</v>
      </c>
      <c r="D89" s="80">
        <f>IFERROR(VLOOKUP($A89,'Balancete 2015'!$A:$D,4,0), "0")</f>
        <v>190425840</v>
      </c>
      <c r="E89" s="81"/>
      <c r="F89" s="81"/>
      <c r="G89" s="81"/>
      <c r="H89" s="80">
        <f>IFERROR(VLOOKUP($A89,'Balancete 2016'!$A:$D,4,0), "0")</f>
        <v>190425840</v>
      </c>
      <c r="J89" s="57"/>
      <c r="K89" s="58"/>
      <c r="L89" s="58"/>
      <c r="M89" s="59"/>
    </row>
    <row r="90" spans="1:13">
      <c r="A90" s="84" t="s">
        <v>286</v>
      </c>
      <c r="B90" s="78">
        <v>-3</v>
      </c>
      <c r="C90" s="78" t="s">
        <v>417</v>
      </c>
      <c r="D90" s="80">
        <f>IFERROR(VLOOKUP($A90,'Balancete 2015'!$A:$D,4,0), "0")</f>
        <v>-66649044</v>
      </c>
      <c r="E90" s="81"/>
      <c r="F90" s="81"/>
      <c r="G90" s="81"/>
      <c r="H90" s="80">
        <f>IFERROR(VLOOKUP($A90,'Balancete 2016'!$A:$D,4,0), "0")</f>
        <v>-85691628</v>
      </c>
      <c r="J90" s="57"/>
      <c r="K90" s="58"/>
      <c r="L90" s="58"/>
      <c r="M90" s="59"/>
    </row>
    <row r="91" spans="1:13">
      <c r="A91" s="84" t="s">
        <v>743</v>
      </c>
      <c r="B91" s="78">
        <v>0</v>
      </c>
      <c r="C91" s="78" t="s">
        <v>744</v>
      </c>
      <c r="D91" s="80"/>
      <c r="E91" s="81"/>
      <c r="F91" s="81"/>
      <c r="G91" s="81"/>
      <c r="H91" s="80">
        <f>IFERROR(VLOOKUP($A91,'Balancete 2016'!$A:$D,4,0), "0")</f>
        <v>62580998.619999997</v>
      </c>
      <c r="J91" s="57"/>
      <c r="K91" s="58"/>
      <c r="L91" s="58"/>
      <c r="M91" s="59"/>
    </row>
    <row r="92" spans="1:13">
      <c r="A92" s="84" t="s">
        <v>745</v>
      </c>
      <c r="B92" s="78">
        <v>8</v>
      </c>
      <c r="C92" s="78" t="s">
        <v>746</v>
      </c>
      <c r="D92" s="80"/>
      <c r="E92" s="81"/>
      <c r="F92" s="81"/>
      <c r="G92" s="81"/>
      <c r="H92" s="80">
        <f>IFERROR(VLOOKUP($A92,'Balancete 2016'!$A:$D,4,0), "0")</f>
        <v>66011000</v>
      </c>
      <c r="J92" s="57"/>
      <c r="K92" s="58"/>
      <c r="L92" s="58"/>
      <c r="M92" s="59"/>
    </row>
    <row r="93" spans="1:13">
      <c r="A93" s="84" t="s">
        <v>747</v>
      </c>
      <c r="B93" s="78">
        <v>6</v>
      </c>
      <c r="C93" s="78" t="s">
        <v>740</v>
      </c>
      <c r="D93" s="80"/>
      <c r="E93" s="81"/>
      <c r="F93" s="81"/>
      <c r="G93" s="81"/>
      <c r="H93" s="80">
        <f>IFERROR(VLOOKUP($A93,'Balancete 2016'!$A:$D,4,0), "0")</f>
        <v>-3430001.38</v>
      </c>
      <c r="J93" s="57"/>
      <c r="K93" s="58"/>
      <c r="L93" s="58"/>
      <c r="M93" s="59"/>
    </row>
    <row r="94" spans="1:13">
      <c r="A94" s="77" t="s">
        <v>1011</v>
      </c>
      <c r="B94" s="78">
        <v>0</v>
      </c>
      <c r="C94" s="103" t="s">
        <v>1012</v>
      </c>
      <c r="D94" s="80"/>
      <c r="E94" s="81"/>
      <c r="F94" s="81"/>
      <c r="G94" s="81"/>
      <c r="H94" s="80">
        <f>IFERROR(VLOOKUP($A94,'Balancete 2016'!$A:$D,4,0), "0")</f>
        <v>-34475887.07</v>
      </c>
      <c r="J94" s="57"/>
      <c r="K94" s="58"/>
      <c r="L94" s="58"/>
      <c r="M94" s="59"/>
    </row>
    <row r="95" spans="1:13">
      <c r="A95" s="77" t="s">
        <v>1013</v>
      </c>
      <c r="B95" s="78">
        <v>-4</v>
      </c>
      <c r="C95" s="103" t="s">
        <v>1014</v>
      </c>
      <c r="D95" s="80"/>
      <c r="E95" s="81"/>
      <c r="F95" s="81"/>
      <c r="G95" s="81"/>
      <c r="H95" s="80">
        <f>IFERROR(VLOOKUP($A95,'Balancete 2016'!$A:$D,4,0), "0")</f>
        <v>-34475887.07</v>
      </c>
      <c r="J95" s="57"/>
      <c r="K95" s="58"/>
      <c r="L95" s="58"/>
      <c r="M95" s="59"/>
    </row>
    <row r="96" spans="1:13">
      <c r="A96" s="77" t="s">
        <v>1015</v>
      </c>
      <c r="B96" s="78">
        <v>-9</v>
      </c>
      <c r="C96" s="103" t="s">
        <v>1016</v>
      </c>
      <c r="D96" s="80"/>
      <c r="E96" s="81"/>
      <c r="F96" s="81"/>
      <c r="G96" s="81"/>
      <c r="H96" s="80">
        <f>IFERROR(VLOOKUP($A96,'Balancete 2016'!$A:$D,4,0), "0")</f>
        <v>-34475887.07</v>
      </c>
      <c r="J96" s="57"/>
      <c r="K96" s="58"/>
      <c r="L96" s="58"/>
      <c r="M96" s="59"/>
    </row>
    <row r="97" spans="1:13">
      <c r="A97" s="84" t="s">
        <v>319</v>
      </c>
      <c r="B97" s="78">
        <v>-8</v>
      </c>
      <c r="C97" s="78" t="s">
        <v>33</v>
      </c>
      <c r="D97" s="80">
        <f>IFERROR(VLOOKUP($A97,'Balancete 2015'!$A:$D,4,0), "0")</f>
        <v>0</v>
      </c>
      <c r="E97" s="81">
        <v>600</v>
      </c>
      <c r="F97" s="81"/>
      <c r="G97" s="81"/>
      <c r="H97" s="80">
        <f>IFERROR(VLOOKUP($A97,'Balancete 2016'!$A:$D,4,0), "0")</f>
        <v>0</v>
      </c>
      <c r="J97" s="57"/>
      <c r="K97" s="58"/>
      <c r="L97" s="58"/>
      <c r="M97" s="59"/>
    </row>
    <row r="98" spans="1:13">
      <c r="A98" s="84" t="s">
        <v>34</v>
      </c>
      <c r="B98" s="78">
        <v>0</v>
      </c>
      <c r="C98" s="78" t="s">
        <v>35</v>
      </c>
      <c r="D98" s="80">
        <f>IFERROR(VLOOKUP($A98,'Balancete 2015'!$A:$D,4,0), "0")</f>
        <v>0</v>
      </c>
      <c r="E98" s="81"/>
      <c r="F98" s="81"/>
      <c r="G98" s="81"/>
      <c r="H98" s="80">
        <f>IFERROR(VLOOKUP($A98,'Balancete 2016'!$A:$D,4,0), "0")</f>
        <v>0</v>
      </c>
      <c r="J98" s="57"/>
      <c r="K98" s="58"/>
      <c r="L98" s="58"/>
      <c r="M98" s="59"/>
    </row>
    <row r="99" spans="1:13">
      <c r="A99" s="84" t="s">
        <v>418</v>
      </c>
      <c r="B99" s="78">
        <v>-8</v>
      </c>
      <c r="C99" s="78" t="s">
        <v>419</v>
      </c>
      <c r="D99" s="80">
        <f>IFERROR(VLOOKUP($A99,'Balancete 2015'!$A:$D,4,0), "0")</f>
        <v>1500</v>
      </c>
      <c r="E99" s="81"/>
      <c r="F99" s="81"/>
      <c r="G99" s="81"/>
      <c r="H99" s="80">
        <f>IFERROR(VLOOKUP($A99,'Balancete 2016'!$A:$D,4,0), "0")</f>
        <v>1500</v>
      </c>
      <c r="J99" s="57"/>
      <c r="K99" s="58"/>
      <c r="L99" s="58"/>
      <c r="M99" s="59"/>
    </row>
    <row r="100" spans="1:13">
      <c r="A100" s="84" t="s">
        <v>420</v>
      </c>
      <c r="B100" s="78">
        <v>0</v>
      </c>
      <c r="C100" s="78" t="s">
        <v>421</v>
      </c>
      <c r="D100" s="80">
        <f>IFERROR(VLOOKUP($A100,'Balancete 2015'!$A:$D,4,0), "0")</f>
        <v>1500</v>
      </c>
      <c r="E100" s="81"/>
      <c r="F100" s="81"/>
      <c r="G100" s="81"/>
      <c r="H100" s="80">
        <f>IFERROR(VLOOKUP($A100,'Balancete 2016'!$A:$D,4,0), "0")</f>
        <v>1500</v>
      </c>
      <c r="J100" s="57"/>
      <c r="K100" s="58"/>
      <c r="L100" s="58"/>
      <c r="M100" s="59"/>
    </row>
    <row r="101" spans="1:13">
      <c r="A101" s="84" t="s">
        <v>422</v>
      </c>
      <c r="B101" s="78">
        <v>-9</v>
      </c>
      <c r="C101" s="78" t="s">
        <v>421</v>
      </c>
      <c r="D101" s="80">
        <f>IFERROR(VLOOKUP($A101,'Balancete 2015'!$A:$D,4,0), "0")</f>
        <v>1500</v>
      </c>
      <c r="E101" s="81"/>
      <c r="F101" s="81"/>
      <c r="G101" s="81"/>
      <c r="H101" s="80">
        <f>IFERROR(VLOOKUP($A101,'Balancete 2016'!$A:$D,4,0), "0")</f>
        <v>1500</v>
      </c>
      <c r="J101" s="57"/>
      <c r="K101" s="58"/>
      <c r="L101" s="58"/>
      <c r="M101" s="59"/>
    </row>
    <row r="102" spans="1:13">
      <c r="A102" s="84" t="s">
        <v>36</v>
      </c>
      <c r="B102" s="78">
        <v>-4</v>
      </c>
      <c r="C102" s="78" t="s">
        <v>37</v>
      </c>
      <c r="D102" s="80">
        <f>IFERROR(VLOOKUP($A102,'Balancete 2015'!$A:$D,4,0), "0")</f>
        <v>-1500</v>
      </c>
      <c r="E102" s="81"/>
      <c r="F102" s="81"/>
      <c r="G102" s="81"/>
      <c r="H102" s="80">
        <f>IFERROR(VLOOKUP($A102,'Balancete 2016'!$A:$D,4,0), "0")</f>
        <v>-1500</v>
      </c>
      <c r="J102" s="57"/>
      <c r="K102" s="58"/>
      <c r="L102" s="58"/>
      <c r="M102" s="59"/>
    </row>
    <row r="103" spans="1:13">
      <c r="A103" s="84" t="s">
        <v>38</v>
      </c>
      <c r="B103" s="78">
        <v>0</v>
      </c>
      <c r="C103" s="78" t="s">
        <v>423</v>
      </c>
      <c r="D103" s="80">
        <f>IFERROR(VLOOKUP($A103,'Balancete 2015'!$A:$D,4,0), "0")</f>
        <v>-1500</v>
      </c>
      <c r="E103" s="81"/>
      <c r="F103" s="81"/>
      <c r="G103" s="81"/>
      <c r="H103" s="80">
        <f>IFERROR(VLOOKUP($A103,'Balancete 2016'!$A:$D,4,0), "0")</f>
        <v>-1500</v>
      </c>
      <c r="J103" s="57"/>
      <c r="K103" s="58"/>
      <c r="L103" s="58"/>
      <c r="M103" s="59"/>
    </row>
    <row r="104" spans="1:13">
      <c r="A104" s="84" t="s">
        <v>39</v>
      </c>
      <c r="B104" s="78">
        <v>-4</v>
      </c>
      <c r="C104" s="78" t="s">
        <v>424</v>
      </c>
      <c r="D104" s="80">
        <f>IFERROR(VLOOKUP($A104,'Balancete 2015'!$A:$D,4,0), "0")</f>
        <v>-1500</v>
      </c>
      <c r="E104" s="81"/>
      <c r="F104" s="81"/>
      <c r="G104" s="81"/>
      <c r="H104" s="80">
        <f>IFERROR(VLOOKUP($A104,'Balancete 2016'!$A:$D,4,0), "0")</f>
        <v>-1500</v>
      </c>
      <c r="J104" s="57"/>
      <c r="K104" s="58"/>
      <c r="L104" s="58"/>
      <c r="M104" s="59"/>
    </row>
    <row r="105" spans="1:13">
      <c r="A105" s="84">
        <v>4</v>
      </c>
      <c r="B105" s="78">
        <v>-6</v>
      </c>
      <c r="C105" s="78" t="s">
        <v>343</v>
      </c>
      <c r="D105" s="80">
        <f>IFERROR(VLOOKUP($A105,'Balancete 2015'!$A:$D,4,0), "0")</f>
        <v>707626443.39999998</v>
      </c>
      <c r="E105" s="81"/>
      <c r="F105" s="81"/>
      <c r="G105" s="81"/>
      <c r="H105" s="80">
        <f>IFERROR(VLOOKUP($A105,'Balancete 2016'!$A:$D,4,0), "0")</f>
        <v>289788546.97000003</v>
      </c>
      <c r="J105" s="57"/>
      <c r="K105" s="58"/>
      <c r="L105" s="58"/>
      <c r="M105" s="59"/>
    </row>
    <row r="106" spans="1:13">
      <c r="A106" s="84" t="s">
        <v>158</v>
      </c>
      <c r="B106" s="78">
        <v>-1</v>
      </c>
      <c r="C106" s="78" t="s">
        <v>159</v>
      </c>
      <c r="D106" s="80">
        <f>IFERROR(VLOOKUP($A106,'Balancete 2015'!$A:$D,4,0), "0")</f>
        <v>707626443.39999998</v>
      </c>
      <c r="E106" s="81"/>
      <c r="F106" s="81"/>
      <c r="G106" s="81"/>
      <c r="H106" s="80">
        <f>IFERROR(VLOOKUP($A106,'Balancete 2016'!$A:$D,4,0), "0")</f>
        <v>289788546.97000003</v>
      </c>
      <c r="J106" s="57"/>
      <c r="K106" s="58"/>
      <c r="L106" s="58"/>
      <c r="M106" s="59"/>
    </row>
    <row r="107" spans="1:13">
      <c r="A107" s="84" t="s">
        <v>320</v>
      </c>
      <c r="B107" s="78">
        <v>-6</v>
      </c>
      <c r="C107" s="78" t="s">
        <v>305</v>
      </c>
      <c r="D107" s="80">
        <f>IFERROR(VLOOKUP($A107,'Balancete 2015'!$A:$D,4,0), "0")</f>
        <v>16458998.84</v>
      </c>
      <c r="E107" s="81"/>
      <c r="F107" s="81"/>
      <c r="G107" s="81"/>
      <c r="H107" s="80" t="str">
        <f>IFERROR(VLOOKUP($A107,'Balancete 2016'!$A:$D,4,0), "0")</f>
        <v>0</v>
      </c>
      <c r="J107" s="57"/>
      <c r="K107" s="58"/>
      <c r="L107" s="58"/>
      <c r="M107" s="59"/>
    </row>
    <row r="108" spans="1:13">
      <c r="A108" s="84" t="s">
        <v>306</v>
      </c>
      <c r="B108" s="78">
        <v>0</v>
      </c>
      <c r="C108" s="78" t="s">
        <v>307</v>
      </c>
      <c r="D108" s="80">
        <f>IFERROR(VLOOKUP($A108,'Balancete 2015'!$A:$D,4,0), "0")</f>
        <v>16458998.84</v>
      </c>
      <c r="E108" s="81"/>
      <c r="F108" s="81"/>
      <c r="G108" s="81"/>
      <c r="H108" s="80" t="str">
        <f>IFERROR(VLOOKUP($A108,'Balancete 2016'!$A:$D,4,0), "0")</f>
        <v>0</v>
      </c>
      <c r="J108" s="57"/>
      <c r="K108" s="58"/>
      <c r="L108" s="58"/>
      <c r="M108" s="59"/>
    </row>
    <row r="109" spans="1:13">
      <c r="A109" s="84" t="s">
        <v>308</v>
      </c>
      <c r="B109" s="78">
        <v>-1</v>
      </c>
      <c r="C109" s="78" t="s">
        <v>309</v>
      </c>
      <c r="D109" s="80">
        <f>IFERROR(VLOOKUP($A109,'Balancete 2015'!$A:$D,4,0), "0")</f>
        <v>16458998.84</v>
      </c>
      <c r="E109" s="81"/>
      <c r="F109" s="81"/>
      <c r="G109" s="81"/>
      <c r="H109" s="80" t="str">
        <f>IFERROR(VLOOKUP($A109,'Balancete 2016'!$A:$D,4,0), "0")</f>
        <v>0</v>
      </c>
      <c r="J109" s="57"/>
      <c r="K109" s="58"/>
      <c r="L109" s="58"/>
      <c r="M109" s="59"/>
    </row>
    <row r="110" spans="1:13">
      <c r="A110" s="84" t="s">
        <v>247</v>
      </c>
      <c r="B110" s="78">
        <v>0</v>
      </c>
      <c r="C110" s="78" t="s">
        <v>310</v>
      </c>
      <c r="D110" s="80">
        <f>IFERROR(VLOOKUP($A110,'Balancete 2015'!$A:$D,4,0), "0")</f>
        <v>16458998.84</v>
      </c>
      <c r="E110" s="81">
        <v>700</v>
      </c>
      <c r="F110" s="81"/>
      <c r="G110" s="81"/>
      <c r="H110" s="80" t="str">
        <f>IFERROR(VLOOKUP($A110,'Balancete 2016'!$A:$D,4,0), "0")</f>
        <v>0</v>
      </c>
      <c r="J110" s="57"/>
      <c r="K110" s="58"/>
      <c r="L110" s="58"/>
      <c r="M110" s="59"/>
    </row>
    <row r="111" spans="1:13">
      <c r="A111" s="84" t="s">
        <v>160</v>
      </c>
      <c r="B111" s="78">
        <v>-4</v>
      </c>
      <c r="C111" s="78" t="s">
        <v>161</v>
      </c>
      <c r="D111" s="80">
        <f>IFERROR(VLOOKUP($A111,'Balancete 2015'!$A:$D,4,0), "0")</f>
        <v>270556978.81999999</v>
      </c>
      <c r="E111" s="81"/>
      <c r="F111" s="81"/>
      <c r="G111" s="81"/>
      <c r="H111" s="80">
        <f>IFERROR(VLOOKUP($A111,'Balancete 2016'!$A:$D,4,0), "0")</f>
        <v>278598885.00999999</v>
      </c>
      <c r="J111" s="57"/>
      <c r="K111" s="58"/>
      <c r="L111" s="58"/>
      <c r="M111" s="59"/>
    </row>
    <row r="112" spans="1:13">
      <c r="A112" s="84" t="s">
        <v>321</v>
      </c>
      <c r="B112" s="78">
        <v>-8</v>
      </c>
      <c r="C112" s="78" t="s">
        <v>516</v>
      </c>
      <c r="D112" s="80">
        <f>IFERROR(VLOOKUP($A112,'Balancete 2015'!$A:$D,4,0), "0")</f>
        <v>6497213.3200000003</v>
      </c>
      <c r="E112" s="81"/>
      <c r="F112" s="81"/>
      <c r="G112" s="81"/>
      <c r="H112" s="80">
        <f>IFERROR(VLOOKUP($A112,'Balancete 2016'!$A:$D,4,0), "0")</f>
        <v>15529826.710000001</v>
      </c>
      <c r="J112" s="57"/>
      <c r="K112" s="58"/>
      <c r="L112" s="58"/>
      <c r="M112" s="59"/>
    </row>
    <row r="113" spans="1:13">
      <c r="A113" s="84" t="s">
        <v>162</v>
      </c>
      <c r="B113" s="78">
        <v>0</v>
      </c>
      <c r="C113" s="78" t="s">
        <v>517</v>
      </c>
      <c r="D113" s="80">
        <f>IFERROR(VLOOKUP($A113,'Balancete 2015'!$A:$D,4,0), "0")</f>
        <v>6497213.3200000003</v>
      </c>
      <c r="E113" s="81">
        <v>800</v>
      </c>
      <c r="F113" s="81"/>
      <c r="G113" s="81"/>
      <c r="H113" s="80">
        <f>IFERROR(VLOOKUP($A113,'Balancete 2016'!$A:$D,4,0), "0")</f>
        <v>15529826.710000001</v>
      </c>
      <c r="J113" s="57"/>
      <c r="K113" s="58"/>
      <c r="L113" s="58"/>
      <c r="M113" s="59"/>
    </row>
    <row r="114" spans="1:13">
      <c r="A114" s="84" t="s">
        <v>298</v>
      </c>
      <c r="B114" s="78">
        <v>-8</v>
      </c>
      <c r="C114" s="78" t="s">
        <v>518</v>
      </c>
      <c r="D114" s="80">
        <f>IFERROR(VLOOKUP($A114,'Balancete 2015'!$A:$D,4,0), "0")</f>
        <v>5907551.6799999997</v>
      </c>
      <c r="E114" s="81"/>
      <c r="F114" s="81"/>
      <c r="G114" s="81"/>
      <c r="H114" s="80">
        <f>IFERROR(VLOOKUP($A114,'Balancete 2016'!$A:$D,4,0), "0")</f>
        <v>15043056.390000001</v>
      </c>
      <c r="J114" s="57"/>
      <c r="K114" s="58"/>
      <c r="L114" s="58"/>
      <c r="M114" s="59"/>
    </row>
    <row r="115" spans="1:13">
      <c r="A115" s="84" t="s">
        <v>163</v>
      </c>
      <c r="B115" s="78">
        <v>-6</v>
      </c>
      <c r="C115" s="78" t="s">
        <v>519</v>
      </c>
      <c r="D115" s="80">
        <f>IFERROR(VLOOKUP($A115,'Balancete 2015'!$A:$D,4,0), "0")</f>
        <v>60830.99</v>
      </c>
      <c r="E115" s="81"/>
      <c r="F115" s="81"/>
      <c r="G115" s="81"/>
      <c r="H115" s="80" t="str">
        <f>IFERROR(VLOOKUP($A115,'Balancete 2016'!$A:$D,4,0), "0")</f>
        <v>0</v>
      </c>
      <c r="J115" s="57"/>
      <c r="K115" s="58"/>
      <c r="L115" s="58"/>
      <c r="M115" s="59"/>
    </row>
    <row r="116" spans="1:13">
      <c r="A116" s="84" t="s">
        <v>164</v>
      </c>
      <c r="B116" s="78">
        <v>-4</v>
      </c>
      <c r="C116" s="78" t="s">
        <v>520</v>
      </c>
      <c r="D116" s="80">
        <f>IFERROR(VLOOKUP($A116,'Balancete 2015'!$A:$D,4,0), "0")</f>
        <v>450090.45</v>
      </c>
      <c r="E116" s="81"/>
      <c r="F116" s="81"/>
      <c r="G116" s="81"/>
      <c r="H116" s="80">
        <f>IFERROR(VLOOKUP($A116,'Balancete 2016'!$A:$D,4,0), "0")</f>
        <v>418292.25</v>
      </c>
      <c r="J116" s="57"/>
      <c r="K116" s="58"/>
      <c r="L116" s="58"/>
      <c r="M116" s="59"/>
    </row>
    <row r="117" spans="1:13">
      <c r="A117" s="84" t="s">
        <v>165</v>
      </c>
      <c r="B117" s="78">
        <v>-2</v>
      </c>
      <c r="C117" s="78" t="s">
        <v>521</v>
      </c>
      <c r="D117" s="80">
        <f>IFERROR(VLOOKUP($A117,'Balancete 2015'!$A:$D,4,0), "0")</f>
        <v>78740.2</v>
      </c>
      <c r="E117" s="81"/>
      <c r="F117" s="81"/>
      <c r="G117" s="81"/>
      <c r="H117" s="80">
        <f>IFERROR(VLOOKUP($A117,'Balancete 2016'!$A:$D,4,0), "0")</f>
        <v>68478.070000000007</v>
      </c>
      <c r="J117" s="57"/>
      <c r="K117" s="58"/>
      <c r="L117" s="58"/>
      <c r="M117" s="59"/>
    </row>
    <row r="118" spans="1:13">
      <c r="A118" s="84" t="s">
        <v>522</v>
      </c>
      <c r="B118" s="78">
        <v>-1</v>
      </c>
      <c r="C118" s="78" t="s">
        <v>523</v>
      </c>
      <c r="D118" s="80">
        <f>IFERROR(VLOOKUP($A118,'Balancete 2015'!$A:$D,4,0), "0")</f>
        <v>14343.75</v>
      </c>
      <c r="E118" s="81">
        <v>900</v>
      </c>
      <c r="F118" s="81"/>
      <c r="G118" s="81"/>
      <c r="H118" s="80">
        <f>IFERROR(VLOOKUP($A118,'Balancete 2016'!$A:$D,4,0), "0")</f>
        <v>77074.44</v>
      </c>
      <c r="J118" s="57"/>
      <c r="K118" s="58"/>
      <c r="L118" s="58"/>
      <c r="M118" s="59"/>
    </row>
    <row r="119" spans="1:13">
      <c r="A119" s="84" t="s">
        <v>524</v>
      </c>
      <c r="B119" s="78">
        <v>-9</v>
      </c>
      <c r="C119" s="78" t="s">
        <v>525</v>
      </c>
      <c r="D119" s="80">
        <f>IFERROR(VLOOKUP($A119,'Balancete 2015'!$A:$D,4,0), "0")</f>
        <v>14343.75</v>
      </c>
      <c r="E119" s="81"/>
      <c r="F119" s="81"/>
      <c r="G119" s="81"/>
      <c r="H119" s="80">
        <f>IFERROR(VLOOKUP($A119,'Balancete 2016'!$A:$D,4,0), "0")</f>
        <v>30184.83</v>
      </c>
      <c r="J119" s="57"/>
      <c r="K119" s="58"/>
      <c r="L119" s="58"/>
      <c r="M119" s="59"/>
    </row>
    <row r="120" spans="1:13">
      <c r="A120" s="84" t="s">
        <v>526</v>
      </c>
      <c r="B120" s="78">
        <v>-5</v>
      </c>
      <c r="C120" s="78" t="s">
        <v>527</v>
      </c>
      <c r="D120" s="80">
        <f>IFERROR(VLOOKUP($A120,'Balancete 2015'!$A:$D,4,0), "0")</f>
        <v>14343.75</v>
      </c>
      <c r="E120" s="81"/>
      <c r="F120" s="81"/>
      <c r="G120" s="81"/>
      <c r="H120" s="80">
        <f>IFERROR(VLOOKUP($A120,'Balancete 2016'!$A:$D,4,0), "0")</f>
        <v>30184.83</v>
      </c>
      <c r="J120" s="57"/>
      <c r="K120" s="58"/>
      <c r="L120" s="58"/>
      <c r="M120" s="59"/>
    </row>
    <row r="121" spans="1:13">
      <c r="A121" s="84" t="s">
        <v>762</v>
      </c>
      <c r="B121" s="78">
        <v>0</v>
      </c>
      <c r="C121" s="78" t="s">
        <v>763</v>
      </c>
      <c r="D121" s="80"/>
      <c r="E121" s="81"/>
      <c r="F121" s="81"/>
      <c r="G121" s="81"/>
      <c r="H121" s="80">
        <f>IFERROR(VLOOKUP($A121,'Balancete 2016'!$A:$D,4,0), "0")</f>
        <v>46889.61</v>
      </c>
      <c r="J121" s="57"/>
      <c r="K121" s="58"/>
      <c r="L121" s="58"/>
      <c r="M121" s="62"/>
    </row>
    <row r="122" spans="1:13">
      <c r="A122" s="84" t="s">
        <v>764</v>
      </c>
      <c r="B122" s="78">
        <v>9</v>
      </c>
      <c r="C122" s="78" t="s">
        <v>765</v>
      </c>
      <c r="D122" s="80"/>
      <c r="E122" s="81"/>
      <c r="F122" s="81"/>
      <c r="G122" s="81"/>
      <c r="H122" s="80">
        <f>IFERROR(VLOOKUP($A122,'Balancete 2016'!$A:$D,4,0), "0")</f>
        <v>11436.49</v>
      </c>
      <c r="J122" s="57"/>
      <c r="K122" s="58"/>
      <c r="L122" s="58"/>
      <c r="M122" s="62"/>
    </row>
    <row r="123" spans="1:13">
      <c r="A123" s="84" t="s">
        <v>766</v>
      </c>
      <c r="B123" s="78">
        <v>8</v>
      </c>
      <c r="C123" s="78" t="s">
        <v>767</v>
      </c>
      <c r="D123" s="80"/>
      <c r="E123" s="81"/>
      <c r="F123" s="81"/>
      <c r="G123" s="81"/>
      <c r="H123" s="80">
        <f>IFERROR(VLOOKUP($A123,'Balancete 2016'!$A:$D,4,0), "0")</f>
        <v>7624.33</v>
      </c>
      <c r="J123" s="57"/>
      <c r="K123" s="58"/>
      <c r="L123" s="58"/>
      <c r="M123" s="62"/>
    </row>
    <row r="124" spans="1:13">
      <c r="A124" s="84" t="s">
        <v>768</v>
      </c>
      <c r="B124" s="78">
        <v>6</v>
      </c>
      <c r="C124" s="78" t="s">
        <v>769</v>
      </c>
      <c r="D124" s="80"/>
      <c r="E124" s="81"/>
      <c r="F124" s="81"/>
      <c r="G124" s="81"/>
      <c r="H124" s="80">
        <f>IFERROR(VLOOKUP($A124,'Balancete 2016'!$A:$D,4,0), "0")</f>
        <v>22872.98</v>
      </c>
      <c r="J124" s="57"/>
      <c r="K124" s="58"/>
      <c r="L124" s="58"/>
      <c r="M124" s="62"/>
    </row>
    <row r="125" spans="1:13">
      <c r="A125" s="84" t="s">
        <v>770</v>
      </c>
      <c r="B125" s="78">
        <v>4</v>
      </c>
      <c r="C125" s="78" t="s">
        <v>771</v>
      </c>
      <c r="D125" s="80"/>
      <c r="E125" s="81"/>
      <c r="F125" s="81"/>
      <c r="G125" s="81"/>
      <c r="H125" s="80">
        <f>IFERROR(VLOOKUP($A125,'Balancete 2016'!$A:$D,4,0), "0")</f>
        <v>4955.8100000000004</v>
      </c>
      <c r="J125" s="57"/>
      <c r="K125" s="58"/>
      <c r="L125" s="58"/>
      <c r="M125" s="62"/>
    </row>
    <row r="126" spans="1:13">
      <c r="A126" s="84" t="s">
        <v>323</v>
      </c>
      <c r="B126" s="78">
        <v>-5</v>
      </c>
      <c r="C126" s="78" t="s">
        <v>528</v>
      </c>
      <c r="D126" s="80">
        <f>IFERROR(VLOOKUP($A126,'Balancete 2015'!$A:$D,4,0), "0")</f>
        <v>264045421.75</v>
      </c>
      <c r="E126" s="81">
        <v>910</v>
      </c>
      <c r="F126" s="81"/>
      <c r="G126" s="81"/>
      <c r="H126" s="80">
        <f>IFERROR(VLOOKUP($A126,'Balancete 2016'!$A:$D,4,0), "0")</f>
        <v>262991983.86000001</v>
      </c>
      <c r="J126" s="57"/>
      <c r="K126" s="58"/>
      <c r="L126" s="58"/>
      <c r="M126" s="59"/>
    </row>
    <row r="127" spans="1:13">
      <c r="A127" s="84" t="s">
        <v>166</v>
      </c>
      <c r="B127" s="78">
        <v>-1</v>
      </c>
      <c r="C127" s="78" t="s">
        <v>167</v>
      </c>
      <c r="D127" s="80">
        <f>IFERROR(VLOOKUP($A127,'Balancete 2015'!$A:$D,4,0), "0")</f>
        <v>264045421.75</v>
      </c>
      <c r="E127" s="81"/>
      <c r="F127" s="81"/>
      <c r="G127" s="81"/>
      <c r="H127" s="80">
        <f>IFERROR(VLOOKUP($A127,'Balancete 2016'!$A:$D,4,0), "0")</f>
        <v>262991983.86000001</v>
      </c>
      <c r="J127" s="57"/>
      <c r="K127" s="58"/>
      <c r="L127" s="58"/>
      <c r="M127" s="59"/>
    </row>
    <row r="128" spans="1:13">
      <c r="A128" s="84" t="s">
        <v>168</v>
      </c>
      <c r="B128" s="78">
        <v>0</v>
      </c>
      <c r="C128" s="78" t="s">
        <v>529</v>
      </c>
      <c r="D128" s="80">
        <f>IFERROR(VLOOKUP($A128,'Balancete 2015'!$A:$D,4,0), "0")</f>
        <v>203144782.16</v>
      </c>
      <c r="E128" s="81"/>
      <c r="F128" s="81"/>
      <c r="G128" s="81"/>
      <c r="H128" s="80">
        <f>IFERROR(VLOOKUP($A128,'Balancete 2016'!$A:$D,4,0), "0")</f>
        <v>202334313.97999999</v>
      </c>
      <c r="J128" s="57"/>
      <c r="K128" s="58"/>
      <c r="L128" s="58"/>
      <c r="M128" s="59"/>
    </row>
    <row r="129" spans="1:13">
      <c r="A129" s="84" t="s">
        <v>169</v>
      </c>
      <c r="B129" s="78">
        <v>-8</v>
      </c>
      <c r="C129" s="78" t="s">
        <v>530</v>
      </c>
      <c r="D129" s="80">
        <f>IFERROR(VLOOKUP($A129,'Balancete 2015'!$A:$D,4,0), "0")</f>
        <v>60900639.590000004</v>
      </c>
      <c r="E129" s="81"/>
      <c r="F129" s="81"/>
      <c r="G129" s="81"/>
      <c r="H129" s="80">
        <f>IFERROR(VLOOKUP($A129,'Balancete 2016'!$A:$D,4,0), "0")</f>
        <v>60657669.880000003</v>
      </c>
      <c r="J129" s="57"/>
      <c r="K129" s="58"/>
      <c r="L129" s="58"/>
      <c r="M129" s="59"/>
    </row>
    <row r="130" spans="1:13">
      <c r="A130" s="84" t="s">
        <v>322</v>
      </c>
      <c r="B130" s="78">
        <v>-5</v>
      </c>
      <c r="C130" s="78" t="s">
        <v>170</v>
      </c>
      <c r="D130" s="80">
        <f>IFERROR(VLOOKUP($A130,'Balancete 2015'!$A:$D,4,0), "0")</f>
        <v>420610465.74000001</v>
      </c>
      <c r="E130" s="81">
        <v>920</v>
      </c>
      <c r="F130" s="81"/>
      <c r="G130" s="81"/>
      <c r="H130" s="80">
        <f>IFERROR(VLOOKUP($A130,'Balancete 2016'!$A:$D,4,0), "0")</f>
        <v>11189661.960000001</v>
      </c>
      <c r="J130" s="57"/>
      <c r="K130" s="58"/>
      <c r="L130" s="58"/>
      <c r="M130" s="59"/>
    </row>
    <row r="131" spans="1:13">
      <c r="A131" s="84" t="s">
        <v>171</v>
      </c>
      <c r="B131" s="78">
        <v>-6</v>
      </c>
      <c r="C131" s="78" t="s">
        <v>172</v>
      </c>
      <c r="D131" s="80">
        <f>IFERROR(VLOOKUP($A131,'Balancete 2015'!$A:$D,4,0), "0")</f>
        <v>754994.43</v>
      </c>
      <c r="E131" s="81"/>
      <c r="F131" s="81"/>
      <c r="G131" s="81"/>
      <c r="H131" s="80">
        <f>IFERROR(VLOOKUP($A131,'Balancete 2016'!$A:$D,4,0), "0")</f>
        <v>786698.77</v>
      </c>
      <c r="J131" s="57"/>
      <c r="K131" s="58"/>
      <c r="L131" s="58"/>
      <c r="M131" s="59"/>
    </row>
    <row r="132" spans="1:13">
      <c r="A132" s="84" t="s">
        <v>173</v>
      </c>
      <c r="B132" s="78">
        <v>-8</v>
      </c>
      <c r="C132" s="78" t="s">
        <v>531</v>
      </c>
      <c r="D132" s="80">
        <f>IFERROR(VLOOKUP($A132,'Balancete 2015'!$A:$D,4,0), "0")</f>
        <v>754994.43</v>
      </c>
      <c r="E132" s="81"/>
      <c r="F132" s="81"/>
      <c r="G132" s="81"/>
      <c r="H132" s="80">
        <f>IFERROR(VLOOKUP($A132,'Balancete 2016'!$A:$D,4,0), "0")</f>
        <v>786698.77</v>
      </c>
      <c r="J132" s="57"/>
      <c r="K132" s="58"/>
      <c r="L132" s="58"/>
      <c r="M132" s="59"/>
    </row>
    <row r="133" spans="1:13">
      <c r="A133" s="84" t="s">
        <v>532</v>
      </c>
      <c r="B133" s="78">
        <v>-6</v>
      </c>
      <c r="C133" s="78" t="s">
        <v>533</v>
      </c>
      <c r="D133" s="80">
        <f>IFERROR(VLOOKUP($A133,'Balancete 2015'!$A:$D,4,0), "0")</f>
        <v>150327.41</v>
      </c>
      <c r="E133" s="81"/>
      <c r="F133" s="81"/>
      <c r="G133" s="81"/>
      <c r="H133" s="80">
        <f>IFERROR(VLOOKUP($A133,'Balancete 2016'!$A:$D,4,0), "0")</f>
        <v>163934.32</v>
      </c>
      <c r="J133" s="57"/>
      <c r="K133" s="58"/>
      <c r="L133" s="58"/>
      <c r="M133" s="59"/>
    </row>
    <row r="134" spans="1:13">
      <c r="A134" s="84" t="s">
        <v>534</v>
      </c>
      <c r="B134" s="78">
        <v>-4</v>
      </c>
      <c r="C134" s="78" t="s">
        <v>535</v>
      </c>
      <c r="D134" s="80">
        <f>IFERROR(VLOOKUP($A134,'Balancete 2015'!$A:$D,4,0), "0")</f>
        <v>18039.29</v>
      </c>
      <c r="E134" s="81"/>
      <c r="F134" s="81"/>
      <c r="G134" s="81"/>
      <c r="H134" s="80">
        <f>IFERROR(VLOOKUP($A134,'Balancete 2016'!$A:$D,4,0), "0")</f>
        <v>19346.46</v>
      </c>
      <c r="J134" s="57"/>
      <c r="K134" s="58"/>
      <c r="L134" s="58"/>
      <c r="M134" s="59"/>
    </row>
    <row r="135" spans="1:13">
      <c r="A135" s="84" t="s">
        <v>536</v>
      </c>
      <c r="B135" s="78">
        <v>-2</v>
      </c>
      <c r="C135" s="78" t="s">
        <v>537</v>
      </c>
      <c r="D135" s="80">
        <f>IFERROR(VLOOKUP($A135,'Balancete 2015'!$A:$D,4,0), "0")</f>
        <v>12026.19</v>
      </c>
      <c r="E135" s="81"/>
      <c r="F135" s="81"/>
      <c r="G135" s="81"/>
      <c r="H135" s="80">
        <f>IFERROR(VLOOKUP($A135,'Balancete 2016'!$A:$D,4,0), "0")</f>
        <v>13477.59</v>
      </c>
      <c r="J135" s="57"/>
      <c r="K135" s="58"/>
      <c r="L135" s="58"/>
      <c r="M135" s="59"/>
    </row>
    <row r="136" spans="1:13">
      <c r="A136" s="84" t="s">
        <v>538</v>
      </c>
      <c r="B136" s="78">
        <v>0</v>
      </c>
      <c r="C136" s="78" t="s">
        <v>539</v>
      </c>
      <c r="D136" s="80">
        <f>IFERROR(VLOOKUP($A136,'Balancete 2015'!$A:$D,4,0), "0")</f>
        <v>30065.48</v>
      </c>
      <c r="E136" s="81"/>
      <c r="F136" s="81"/>
      <c r="G136" s="81"/>
      <c r="H136" s="80">
        <f>IFERROR(VLOOKUP($A136,'Balancete 2016'!$A:$D,4,0), "0")</f>
        <v>33562.46</v>
      </c>
      <c r="J136" s="57"/>
      <c r="K136" s="58"/>
      <c r="L136" s="58"/>
      <c r="M136" s="59"/>
    </row>
    <row r="137" spans="1:13">
      <c r="A137" s="84" t="s">
        <v>174</v>
      </c>
      <c r="B137" s="78">
        <v>-9</v>
      </c>
      <c r="C137" s="78" t="s">
        <v>540</v>
      </c>
      <c r="D137" s="80">
        <f>IFERROR(VLOOKUP($A137,'Balancete 2015'!$A:$D,4,0), "0")</f>
        <v>381563.02</v>
      </c>
      <c r="E137" s="81"/>
      <c r="F137" s="81"/>
      <c r="G137" s="81"/>
      <c r="H137" s="80">
        <f>IFERROR(VLOOKUP($A137,'Balancete 2016'!$A:$D,4,0), "0")</f>
        <v>387264.32</v>
      </c>
      <c r="J137" s="57"/>
      <c r="K137" s="58"/>
      <c r="L137" s="58"/>
      <c r="M137" s="59"/>
    </row>
    <row r="138" spans="1:13">
      <c r="A138" s="84" t="s">
        <v>175</v>
      </c>
      <c r="B138" s="78">
        <v>-7</v>
      </c>
      <c r="C138" s="78" t="s">
        <v>541</v>
      </c>
      <c r="D138" s="80">
        <f>IFERROR(VLOOKUP($A138,'Balancete 2015'!$A:$D,4,0), "0")</f>
        <v>122733.11</v>
      </c>
      <c r="E138" s="81"/>
      <c r="F138" s="81"/>
      <c r="G138" s="81"/>
      <c r="H138" s="80">
        <f>IFERROR(VLOOKUP($A138,'Balancete 2016'!$A:$D,4,0), "0")</f>
        <v>126605.87</v>
      </c>
      <c r="J138" s="57"/>
      <c r="K138" s="58"/>
      <c r="L138" s="58"/>
      <c r="M138" s="59"/>
    </row>
    <row r="139" spans="1:13">
      <c r="A139" s="84" t="s">
        <v>176</v>
      </c>
      <c r="B139" s="78">
        <v>-5</v>
      </c>
      <c r="C139" s="78" t="s">
        <v>542</v>
      </c>
      <c r="D139" s="80">
        <f>IFERROR(VLOOKUP($A139,'Balancete 2015'!$A:$D,4,0), "0")</f>
        <v>40239.93</v>
      </c>
      <c r="E139" s="81"/>
      <c r="F139" s="81"/>
      <c r="G139" s="81"/>
      <c r="H139" s="80">
        <f>IFERROR(VLOOKUP($A139,'Balancete 2016'!$A:$D,4,0), "0")</f>
        <v>42507.75</v>
      </c>
      <c r="J139" s="57"/>
      <c r="K139" s="58"/>
      <c r="L139" s="58"/>
      <c r="M139" s="59"/>
    </row>
    <row r="140" spans="1:13">
      <c r="A140" s="84" t="s">
        <v>543</v>
      </c>
      <c r="B140" s="78">
        <v>-7</v>
      </c>
      <c r="C140" s="78" t="s">
        <v>544</v>
      </c>
      <c r="D140" s="80">
        <f>IFERROR(VLOOKUP($A140,'Balancete 2015'!$A:$D,4,0), "0")</f>
        <v>5401650.9000000004</v>
      </c>
      <c r="E140" s="81"/>
      <c r="F140" s="81"/>
      <c r="G140" s="81"/>
      <c r="H140" s="80">
        <f>IFERROR(VLOOKUP($A140,'Balancete 2016'!$A:$D,4,0), "0")</f>
        <v>7880643.2300000004</v>
      </c>
      <c r="J140" s="66"/>
      <c r="K140" s="58"/>
      <c r="L140" s="58"/>
      <c r="M140" s="59"/>
    </row>
    <row r="141" spans="1:13">
      <c r="A141" s="84" t="s">
        <v>545</v>
      </c>
      <c r="B141" s="78">
        <v>-2</v>
      </c>
      <c r="C141" s="78" t="s">
        <v>544</v>
      </c>
      <c r="D141" s="80">
        <f>IFERROR(VLOOKUP($A141,'Balancete 2015'!$A:$D,4,0), "0")</f>
        <v>5401650.9000000004</v>
      </c>
      <c r="E141" s="81"/>
      <c r="F141" s="81"/>
      <c r="G141" s="81"/>
      <c r="H141" s="80" t="str">
        <f>IFERROR(VLOOKUP($A141,'Balancete 2016'!$A:$D,4,0), "0")</f>
        <v>0</v>
      </c>
      <c r="J141" s="66"/>
      <c r="K141" s="58"/>
      <c r="L141" s="58"/>
      <c r="M141" s="59"/>
    </row>
    <row r="142" spans="1:13">
      <c r="A142" s="84" t="s">
        <v>546</v>
      </c>
      <c r="B142" s="78">
        <v>-7</v>
      </c>
      <c r="C142" s="78" t="s">
        <v>547</v>
      </c>
      <c r="D142" s="80">
        <f>IFERROR(VLOOKUP($A142,'Balancete 2015'!$A:$D,4,0), "0")</f>
        <v>5401650.9000000004</v>
      </c>
      <c r="E142" s="81"/>
      <c r="F142" s="81"/>
      <c r="G142" s="81"/>
      <c r="H142" s="80" t="str">
        <f>IFERROR(VLOOKUP($A142,'Balancete 2016'!$A:$D,4,0), "0")</f>
        <v>0</v>
      </c>
      <c r="J142" s="66"/>
      <c r="K142" s="58"/>
      <c r="L142" s="58"/>
      <c r="M142" s="59"/>
    </row>
    <row r="143" spans="1:13">
      <c r="A143" s="77" t="s">
        <v>1106</v>
      </c>
      <c r="B143" s="78">
        <v>-9</v>
      </c>
      <c r="C143" s="103" t="s">
        <v>1074</v>
      </c>
      <c r="D143" s="80"/>
      <c r="E143" s="81"/>
      <c r="F143" s="81"/>
      <c r="G143" s="81"/>
      <c r="H143" s="80" t="str">
        <f>IFERROR(VLOOKUP($A143,'Balancete 2016'!$A:$D,4,0), "0")</f>
        <v>0</v>
      </c>
      <c r="J143" s="66"/>
      <c r="K143" s="58"/>
      <c r="L143" s="58"/>
      <c r="M143" s="59"/>
    </row>
    <row r="144" spans="1:13">
      <c r="A144" s="77" t="s">
        <v>1075</v>
      </c>
      <c r="B144" s="78">
        <v>-7</v>
      </c>
      <c r="C144" s="103" t="s">
        <v>1076</v>
      </c>
      <c r="D144" s="80"/>
      <c r="E144" s="81"/>
      <c r="F144" s="81"/>
      <c r="G144" s="81"/>
      <c r="H144" s="80">
        <f>IFERROR(VLOOKUP($A144,'Balancete 2016'!$A:$D,4,0), "0")</f>
        <v>7085620.2800000003</v>
      </c>
      <c r="J144" s="66"/>
      <c r="K144" s="58"/>
      <c r="L144" s="58"/>
      <c r="M144" s="59"/>
    </row>
    <row r="145" spans="1:13">
      <c r="A145" s="77" t="s">
        <v>1077</v>
      </c>
      <c r="B145" s="78">
        <v>-5</v>
      </c>
      <c r="C145" s="103" t="s">
        <v>1078</v>
      </c>
      <c r="D145" s="80"/>
      <c r="E145" s="81"/>
      <c r="F145" s="81"/>
      <c r="G145" s="81"/>
      <c r="H145" s="80">
        <f>IFERROR(VLOOKUP($A145,'Balancete 2016'!$A:$D,4,0), "0")</f>
        <v>795022.95</v>
      </c>
      <c r="J145" s="66"/>
      <c r="K145" s="58"/>
      <c r="L145" s="58"/>
      <c r="M145" s="59"/>
    </row>
    <row r="146" spans="1:13">
      <c r="A146" s="84" t="s">
        <v>177</v>
      </c>
      <c r="B146" s="78">
        <v>-7</v>
      </c>
      <c r="C146" s="78" t="s">
        <v>178</v>
      </c>
      <c r="D146" s="80">
        <f>IFERROR(VLOOKUP($A146,'Balancete 2015'!$A:$D,4,0), "0")</f>
        <v>414453820.41000003</v>
      </c>
      <c r="E146" s="81"/>
      <c r="F146" s="81"/>
      <c r="G146" s="81"/>
      <c r="H146" s="80">
        <f>IFERROR(VLOOKUP($A146,'Balancete 2016'!$A:$D,4,0), "0")</f>
        <v>2522319.96</v>
      </c>
      <c r="J146" s="57"/>
      <c r="K146" s="58"/>
      <c r="L146" s="58"/>
      <c r="M146" s="59"/>
    </row>
    <row r="147" spans="1:13">
      <c r="A147" s="84" t="s">
        <v>179</v>
      </c>
      <c r="B147" s="78">
        <v>0</v>
      </c>
      <c r="C147" s="78" t="s">
        <v>548</v>
      </c>
      <c r="D147" s="80">
        <f>IFERROR(VLOOKUP($A147,'Balancete 2015'!$A:$D,4,0), "0")</f>
        <v>414453820.41000003</v>
      </c>
      <c r="E147" s="81"/>
      <c r="F147" s="81"/>
      <c r="G147" s="81"/>
      <c r="H147" s="80">
        <f>IFERROR(VLOOKUP($A147,'Balancete 2016'!$A:$D,4,0), "0")</f>
        <v>2522319.96</v>
      </c>
      <c r="J147" s="57"/>
      <c r="K147" s="58"/>
      <c r="L147" s="58"/>
      <c r="M147" s="59"/>
    </row>
    <row r="148" spans="1:13">
      <c r="A148" s="84" t="s">
        <v>180</v>
      </c>
      <c r="B148" s="78">
        <v>-9</v>
      </c>
      <c r="C148" s="78" t="s">
        <v>549</v>
      </c>
      <c r="D148" s="80">
        <f>IFERROR(VLOOKUP($A148,'Balancete 2015'!$A:$D,4,0), "0")</f>
        <v>158144.85</v>
      </c>
      <c r="E148" s="81"/>
      <c r="F148" s="81"/>
      <c r="G148" s="81"/>
      <c r="H148" s="80">
        <f>IFERROR(VLOOKUP($A148,'Balancete 2016'!$A:$D,4,0), "0")</f>
        <v>621187.51</v>
      </c>
      <c r="J148" s="57"/>
      <c r="K148" s="58"/>
      <c r="L148" s="58"/>
      <c r="M148" s="59"/>
    </row>
    <row r="149" spans="1:13">
      <c r="A149" s="84" t="s">
        <v>181</v>
      </c>
      <c r="B149" s="78">
        <v>-7</v>
      </c>
      <c r="C149" s="78" t="s">
        <v>550</v>
      </c>
      <c r="D149" s="80">
        <f>IFERROR(VLOOKUP($A149,'Balancete 2015'!$A:$D,4,0), "0")</f>
        <v>603309.75</v>
      </c>
      <c r="E149" s="81"/>
      <c r="F149" s="81"/>
      <c r="G149" s="81"/>
      <c r="H149" s="80">
        <f>IFERROR(VLOOKUP($A149,'Balancete 2016'!$A:$D,4,0), "0")</f>
        <v>145021.51999999999</v>
      </c>
      <c r="J149" s="57"/>
      <c r="K149" s="58"/>
      <c r="L149" s="58"/>
      <c r="M149" s="59"/>
    </row>
    <row r="150" spans="1:13">
      <c r="A150" s="84" t="s">
        <v>182</v>
      </c>
      <c r="B150" s="78">
        <v>-5</v>
      </c>
      <c r="C150" s="78" t="s">
        <v>551</v>
      </c>
      <c r="D150" s="80">
        <f>IFERROR(VLOOKUP($A150,'Balancete 2015'!$A:$D,4,0), "0")</f>
        <v>257232.21</v>
      </c>
      <c r="E150" s="81"/>
      <c r="F150" s="81"/>
      <c r="G150" s="81"/>
      <c r="H150" s="80">
        <f>IFERROR(VLOOKUP($A150,'Balancete 2016'!$A:$D,4,0), "0")</f>
        <v>60825.33</v>
      </c>
      <c r="J150" s="57"/>
      <c r="K150" s="58"/>
      <c r="L150" s="58"/>
      <c r="M150" s="59"/>
    </row>
    <row r="151" spans="1:13">
      <c r="A151" s="103" t="s">
        <v>1080</v>
      </c>
      <c r="B151" s="103">
        <v>-3</v>
      </c>
      <c r="C151" s="103" t="s">
        <v>1081</v>
      </c>
      <c r="D151" s="80"/>
      <c r="E151" s="81"/>
      <c r="F151" s="81"/>
      <c r="G151" s="81"/>
      <c r="H151" s="80" t="str">
        <f>IFERROR(VLOOKUP($A151,'Balancete 2016'!$A:$D,4,0), "0")</f>
        <v>0</v>
      </c>
      <c r="J151" s="57"/>
      <c r="K151" s="58"/>
      <c r="L151" s="58"/>
      <c r="M151" s="59"/>
    </row>
    <row r="152" spans="1:13">
      <c r="A152" s="84" t="s">
        <v>183</v>
      </c>
      <c r="B152" s="78">
        <v>-1</v>
      </c>
      <c r="C152" s="78" t="s">
        <v>552</v>
      </c>
      <c r="D152" s="80">
        <f>IFERROR(VLOOKUP($A152,'Balancete 2015'!$A:$D,4,0), "0")</f>
        <v>3368739.93</v>
      </c>
      <c r="E152" s="81"/>
      <c r="F152" s="81"/>
      <c r="G152" s="81"/>
      <c r="H152" s="80">
        <f>IFERROR(VLOOKUP($A152,'Balancete 2016'!$A:$D,4,0), "0")</f>
        <v>1695285.6</v>
      </c>
      <c r="J152" s="57"/>
      <c r="K152" s="58"/>
      <c r="L152" s="58"/>
      <c r="M152" s="59"/>
    </row>
    <row r="153" spans="1:13">
      <c r="A153" s="84" t="s">
        <v>772</v>
      </c>
      <c r="B153" s="78"/>
      <c r="C153" s="132" t="s">
        <v>773</v>
      </c>
      <c r="D153" s="80">
        <f>IFERROR(VLOOKUP($A153,'Balancete 2015'!$A:$D,4,0), "0")</f>
        <v>374491746.10000002</v>
      </c>
      <c r="E153" s="81"/>
      <c r="F153" s="81"/>
      <c r="G153" s="81"/>
      <c r="H153" s="80" t="str">
        <f>IFERROR(VLOOKUP($A153,'Balancete 2016'!$A:$D,4,0), "0")</f>
        <v>0</v>
      </c>
      <c r="J153" s="57"/>
      <c r="K153" s="58"/>
      <c r="L153" s="58"/>
      <c r="M153" s="63"/>
    </row>
    <row r="154" spans="1:13">
      <c r="A154" s="84" t="s">
        <v>774</v>
      </c>
      <c r="B154" s="78"/>
      <c r="C154" s="132" t="s">
        <v>775</v>
      </c>
      <c r="D154" s="80">
        <f>IFERROR(VLOOKUP($A154,'Balancete 2015'!$A:$D,4,0), "0")</f>
        <v>35574647.57</v>
      </c>
      <c r="E154" s="81"/>
      <c r="F154" s="81"/>
      <c r="G154" s="81"/>
      <c r="H154" s="80" t="str">
        <f>IFERROR(VLOOKUP($A154,'Balancete 2016'!$A:$D,4,0), "0")</f>
        <v>0</v>
      </c>
      <c r="J154" s="57"/>
      <c r="K154" s="58"/>
      <c r="L154" s="58"/>
      <c r="M154" s="63"/>
    </row>
    <row r="155" spans="1:13">
      <c r="A155" s="84">
        <v>6</v>
      </c>
      <c r="B155" s="78">
        <v>-9</v>
      </c>
      <c r="C155" s="78" t="s">
        <v>184</v>
      </c>
      <c r="D155" s="80">
        <f>IFERROR(VLOOKUP($A155,'Balancete 2015'!$A:$D,4,0), "0")</f>
        <v>1201232664.8199999</v>
      </c>
      <c r="E155" s="81"/>
      <c r="F155" s="81"/>
      <c r="G155" s="81"/>
      <c r="H155" s="80">
        <f>IFERROR(VLOOKUP($A155,'Balancete 2016'!$A:$D,4,0), "0")</f>
        <v>3483988453.98</v>
      </c>
      <c r="J155" s="57"/>
      <c r="K155" s="58"/>
      <c r="L155" s="58"/>
      <c r="M155" s="59"/>
    </row>
    <row r="156" spans="1:13">
      <c r="A156" s="84" t="s">
        <v>185</v>
      </c>
      <c r="B156" s="78">
        <v>-6</v>
      </c>
      <c r="C156" s="78" t="s">
        <v>184</v>
      </c>
      <c r="D156" s="80">
        <f>IFERROR(VLOOKUP($A156,'Balancete 2015'!$A:$D,4,0), "0")</f>
        <v>1201232664.8199999</v>
      </c>
      <c r="E156" s="81"/>
      <c r="F156" s="81"/>
      <c r="G156" s="81"/>
      <c r="H156" s="80">
        <f>IFERROR(VLOOKUP($A156,'Balancete 2016'!$A:$D,4,0), "0")</f>
        <v>3483988453.98</v>
      </c>
      <c r="J156" s="57"/>
      <c r="K156" s="58"/>
      <c r="L156" s="58"/>
      <c r="M156" s="59"/>
    </row>
    <row r="157" spans="1:13">
      <c r="A157" s="84" t="s">
        <v>186</v>
      </c>
      <c r="B157" s="78">
        <v>-4</v>
      </c>
      <c r="C157" s="78" t="s">
        <v>187</v>
      </c>
      <c r="D157" s="80">
        <f>IFERROR(VLOOKUP($A157,'Balancete 2015'!$A:$D,4,0), "0")</f>
        <v>2415610459.4299998</v>
      </c>
      <c r="E157" s="81">
        <v>930</v>
      </c>
      <c r="F157" s="81"/>
      <c r="G157" s="81"/>
      <c r="H157" s="80">
        <f>IFERROR(VLOOKUP($A157,'Balancete 2016'!$A:$D,4,0), "0")</f>
        <v>2903635696.5700002</v>
      </c>
      <c r="J157" s="57"/>
      <c r="K157" s="58"/>
      <c r="L157" s="58"/>
      <c r="M157" s="59"/>
    </row>
    <row r="158" spans="1:13">
      <c r="A158" s="84" t="s">
        <v>324</v>
      </c>
      <c r="B158" s="78">
        <v>-8</v>
      </c>
      <c r="C158" s="78" t="s">
        <v>188</v>
      </c>
      <c r="D158" s="80">
        <f>IFERROR(VLOOKUP($A158,'Balancete 2015'!$A:$D,4,0), "0")</f>
        <v>4000000000</v>
      </c>
      <c r="E158" s="81">
        <v>940</v>
      </c>
      <c r="F158" s="81"/>
      <c r="G158" s="81"/>
      <c r="H158" s="80">
        <f>IFERROR(VLOOKUP($A158,'Balancete 2016'!$A:$D,4,0), "0")</f>
        <v>4000000000</v>
      </c>
      <c r="J158" s="57"/>
      <c r="K158" s="58"/>
      <c r="L158" s="58"/>
      <c r="M158" s="59"/>
    </row>
    <row r="159" spans="1:13">
      <c r="A159" s="84" t="s">
        <v>189</v>
      </c>
      <c r="B159" s="78">
        <v>-3</v>
      </c>
      <c r="C159" s="78" t="s">
        <v>190</v>
      </c>
      <c r="D159" s="80">
        <f>IFERROR(VLOOKUP($A159,'Balancete 2015'!$A:$D,4,0), "0")</f>
        <v>4000000000</v>
      </c>
      <c r="E159" s="81"/>
      <c r="F159" s="81"/>
      <c r="G159" s="81"/>
      <c r="H159" s="80">
        <f>IFERROR(VLOOKUP($A159,'Balancete 2016'!$A:$D,4,0), "0")</f>
        <v>4000000000</v>
      </c>
      <c r="J159" s="57"/>
      <c r="K159" s="58"/>
      <c r="L159" s="58"/>
      <c r="M159" s="59"/>
    </row>
    <row r="160" spans="1:13">
      <c r="A160" s="84" t="s">
        <v>191</v>
      </c>
      <c r="B160" s="78">
        <v>-3</v>
      </c>
      <c r="C160" s="78" t="s">
        <v>589</v>
      </c>
      <c r="D160" s="80">
        <f>IFERROR(VLOOKUP($A160,'Balancete 2015'!$A:$D,4,0), "0")</f>
        <v>4000000000</v>
      </c>
      <c r="E160" s="81"/>
      <c r="F160" s="81"/>
      <c r="G160" s="81"/>
      <c r="H160" s="80">
        <f>IFERROR(VLOOKUP($A160,'Balancete 2016'!$A:$D,4,0), "0")</f>
        <v>4000000000</v>
      </c>
      <c r="J160" s="57"/>
      <c r="K160" s="58"/>
      <c r="L160" s="58"/>
      <c r="M160" s="59"/>
    </row>
    <row r="161" spans="1:13">
      <c r="A161" s="84" t="s">
        <v>325</v>
      </c>
      <c r="B161" s="78">
        <v>-2</v>
      </c>
      <c r="C161" s="78" t="s">
        <v>192</v>
      </c>
      <c r="D161" s="80">
        <f>IFERROR(VLOOKUP($A161,'Balancete 2015'!$A:$D,4,0), "0")</f>
        <v>-2798767335.1799998</v>
      </c>
      <c r="E161" s="81">
        <v>950</v>
      </c>
      <c r="F161" s="81"/>
      <c r="G161" s="81"/>
      <c r="H161" s="80">
        <f>IFERROR(VLOOKUP($A161,'Balancete 2016'!$A:$D,4,0), "0")</f>
        <v>-1096364303.4300001</v>
      </c>
      <c r="J161" s="62"/>
      <c r="K161" s="58"/>
      <c r="L161" s="58"/>
      <c r="M161" s="59"/>
    </row>
    <row r="162" spans="1:13">
      <c r="A162" s="84" t="s">
        <v>193</v>
      </c>
      <c r="B162" s="78">
        <v>-8</v>
      </c>
      <c r="C162" s="78" t="s">
        <v>194</v>
      </c>
      <c r="D162" s="80">
        <f>IFERROR(VLOOKUP($A162,'Balancete 2015'!$A:$D,4,0), "0")</f>
        <v>-2798767335.1799998</v>
      </c>
      <c r="E162" s="81"/>
      <c r="F162" s="81"/>
      <c r="G162" s="81"/>
      <c r="H162" s="80">
        <f>IFERROR(VLOOKUP($A162,'Balancete 2016'!$A:$D,4,0), "0")</f>
        <v>-1096364303.4300001</v>
      </c>
      <c r="J162" s="62"/>
      <c r="K162" s="58"/>
      <c r="L162" s="58"/>
      <c r="M162" s="59"/>
    </row>
    <row r="163" spans="1:13">
      <c r="A163" s="84" t="s">
        <v>195</v>
      </c>
      <c r="B163" s="78">
        <v>-2</v>
      </c>
      <c r="C163" s="78" t="s">
        <v>553</v>
      </c>
      <c r="D163" s="80">
        <f>IFERROR(VLOOKUP($A163,'Balancete 2015'!$A:$D,4,0), "0")</f>
        <v>-2798767335.1799998</v>
      </c>
      <c r="E163" s="81"/>
      <c r="F163" s="81"/>
      <c r="G163" s="81"/>
      <c r="H163" s="80">
        <f>IFERROR(VLOOKUP($A163,'Balancete 2016'!$A:$D,4,0), "0")</f>
        <v>-1096364303.4300001</v>
      </c>
      <c r="J163" s="66"/>
      <c r="K163" s="58"/>
      <c r="L163" s="58"/>
      <c r="M163" s="59"/>
    </row>
    <row r="164" spans="1:13">
      <c r="A164" s="84" t="s">
        <v>288</v>
      </c>
      <c r="B164" s="78">
        <v>0</v>
      </c>
      <c r="C164" s="78" t="s">
        <v>289</v>
      </c>
      <c r="D164" s="80" t="str">
        <f>IFERROR(VLOOKUP($A164,'Balancete 2015'!$A:$D,4,0), "0")</f>
        <v>0</v>
      </c>
      <c r="E164" s="81">
        <v>960</v>
      </c>
      <c r="F164" s="81"/>
      <c r="G164" s="81"/>
      <c r="H164" s="80" t="str">
        <f>IFERROR(VLOOKUP($A164,'Balancete 2016'!$A:$D,4,0), "0")</f>
        <v>0</v>
      </c>
      <c r="J164" s="57"/>
      <c r="K164" s="58"/>
      <c r="L164" s="58"/>
      <c r="M164" s="59"/>
    </row>
    <row r="165" spans="1:13">
      <c r="A165" s="84" t="s">
        <v>290</v>
      </c>
      <c r="B165" s="78">
        <v>-4</v>
      </c>
      <c r="C165" s="78" t="s">
        <v>291</v>
      </c>
      <c r="D165" s="80" t="str">
        <f>IFERROR(VLOOKUP($A165,'Balancete 2015'!$A:$D,4,0), "0")</f>
        <v>0</v>
      </c>
      <c r="E165" s="81"/>
      <c r="F165" s="81"/>
      <c r="G165" s="81"/>
      <c r="H165" s="80" t="str">
        <f>IFERROR(VLOOKUP($A165,'Balancete 2016'!$A:$D,4,0), "0")</f>
        <v>0</v>
      </c>
      <c r="J165" s="57"/>
      <c r="K165" s="58"/>
      <c r="L165" s="58"/>
      <c r="M165" s="59"/>
    </row>
    <row r="166" spans="1:13">
      <c r="A166" s="84" t="s">
        <v>292</v>
      </c>
      <c r="B166" s="78">
        <v>-5</v>
      </c>
      <c r="C166" s="78" t="s">
        <v>291</v>
      </c>
      <c r="D166" s="80" t="str">
        <f>IFERROR(VLOOKUP($A166,'Balancete 2015'!$A:$D,4,0), "0")</f>
        <v>0</v>
      </c>
      <c r="E166" s="81"/>
      <c r="F166" s="81"/>
      <c r="G166" s="81"/>
      <c r="H166" s="80" t="str">
        <f>IFERROR(VLOOKUP($A166,'Balancete 2016'!$A:$D,4,0), "0")</f>
        <v>0</v>
      </c>
      <c r="J166" s="57"/>
      <c r="K166" s="58"/>
      <c r="L166" s="58"/>
      <c r="M166" s="59"/>
    </row>
    <row r="167" spans="1:13">
      <c r="A167" s="84" t="s">
        <v>293</v>
      </c>
      <c r="B167" s="78">
        <v>-8</v>
      </c>
      <c r="C167" s="78" t="s">
        <v>554</v>
      </c>
      <c r="D167" s="80" t="str">
        <f>IFERROR(VLOOKUP($A167,'Balancete 2015'!$A:$D,4,0), "0")</f>
        <v>0</v>
      </c>
      <c r="E167" s="81"/>
      <c r="F167" s="81"/>
      <c r="G167" s="81"/>
      <c r="H167" s="80" t="str">
        <f>IFERROR(VLOOKUP($A167,'Balancete 2016'!$A:$D,4,0), "0")</f>
        <v>0</v>
      </c>
      <c r="J167" s="57"/>
      <c r="K167" s="58"/>
      <c r="L167" s="58"/>
      <c r="M167" s="59"/>
    </row>
    <row r="168" spans="1:13">
      <c r="A168" s="84" t="s">
        <v>327</v>
      </c>
      <c r="B168" s="78">
        <v>-7</v>
      </c>
      <c r="C168" s="78" t="s">
        <v>196</v>
      </c>
      <c r="D168" s="80">
        <f>IFERROR(VLOOKUP($A168,'Balancete 2015'!$A:$D,4,0), "0")</f>
        <v>196977842.34</v>
      </c>
      <c r="E168" s="81">
        <v>970</v>
      </c>
      <c r="F168" s="81"/>
      <c r="G168" s="81"/>
      <c r="H168" s="80">
        <f>IFERROR(VLOOKUP($A168,'Balancete 2016'!$A:$D,4,0), "0")</f>
        <v>108096367.13</v>
      </c>
      <c r="J168" s="57"/>
      <c r="K168" s="58"/>
      <c r="L168" s="58"/>
      <c r="M168" s="59"/>
    </row>
    <row r="169" spans="1:13">
      <c r="A169" s="84" t="s">
        <v>197</v>
      </c>
      <c r="B169" s="78">
        <v>0</v>
      </c>
      <c r="C169" s="78" t="s">
        <v>198</v>
      </c>
      <c r="D169" s="80">
        <f>IFERROR(VLOOKUP($A169,'Balancete 2015'!$A:$D,4,0), "0")</f>
        <v>147600845.81999999</v>
      </c>
      <c r="E169" s="81"/>
      <c r="F169" s="81"/>
      <c r="G169" s="81"/>
      <c r="H169" s="80">
        <f>IFERROR(VLOOKUP($A169,'Balancete 2016'!$A:$D,4,0), "0")</f>
        <v>108096367.13</v>
      </c>
      <c r="J169" s="57"/>
      <c r="K169" s="58"/>
      <c r="L169" s="58"/>
      <c r="M169" s="59"/>
    </row>
    <row r="170" spans="1:13">
      <c r="A170" s="84" t="s">
        <v>199</v>
      </c>
      <c r="B170" s="78">
        <v>-1</v>
      </c>
      <c r="C170" s="78" t="s">
        <v>555</v>
      </c>
      <c r="D170" s="80">
        <f>IFERROR(VLOOKUP($A170,'Balancete 2015'!$A:$D,4,0), "0")</f>
        <v>147600845.81999999</v>
      </c>
      <c r="E170" s="81"/>
      <c r="F170" s="81"/>
      <c r="G170" s="81"/>
      <c r="H170" s="80">
        <f>IFERROR(VLOOKUP($A170,'Balancete 2016'!$A:$D,4,0), "0")</f>
        <v>108096367.13</v>
      </c>
      <c r="J170" s="57"/>
      <c r="K170" s="58"/>
      <c r="L170" s="58"/>
      <c r="M170" s="59"/>
    </row>
    <row r="171" spans="1:13">
      <c r="A171" s="84" t="s">
        <v>200</v>
      </c>
      <c r="B171" s="78">
        <v>0</v>
      </c>
      <c r="C171" s="78" t="s">
        <v>555</v>
      </c>
      <c r="D171" s="80">
        <f>IFERROR(VLOOKUP($A171,'Balancete 2015'!$A:$D,4,0), "0")</f>
        <v>147600845.81999999</v>
      </c>
      <c r="E171" s="81"/>
      <c r="F171" s="81"/>
      <c r="G171" s="81"/>
      <c r="H171" s="80">
        <f>IFERROR(VLOOKUP($A171,'Balancete 2016'!$A:$D,4,0), "0")</f>
        <v>108096367.13</v>
      </c>
      <c r="J171" s="57"/>
      <c r="K171" s="58"/>
      <c r="L171" s="58"/>
      <c r="M171" s="59"/>
    </row>
    <row r="172" spans="1:13">
      <c r="A172" s="84" t="s">
        <v>201</v>
      </c>
      <c r="B172" s="78">
        <v>-4</v>
      </c>
      <c r="C172" s="78" t="s">
        <v>202</v>
      </c>
      <c r="D172" s="80">
        <f>IFERROR(VLOOKUP($A172,'Balancete 2015'!$A:$D,4,0), "0")</f>
        <v>1263754791.1399999</v>
      </c>
      <c r="E172" s="81"/>
      <c r="F172" s="81"/>
      <c r="G172" s="81"/>
      <c r="H172" s="80" t="str">
        <f>IFERROR(VLOOKUP($A172,'Balancete 2016'!$A:$D,4,0), "0")</f>
        <v>0</v>
      </c>
      <c r="J172" s="57"/>
      <c r="K172" s="58"/>
      <c r="L172" s="58"/>
      <c r="M172" s="59"/>
    </row>
    <row r="173" spans="1:13">
      <c r="A173" s="84" t="s">
        <v>203</v>
      </c>
      <c r="B173" s="78">
        <v>0</v>
      </c>
      <c r="C173" s="78" t="s">
        <v>202</v>
      </c>
      <c r="D173" s="80">
        <f>IFERROR(VLOOKUP($A173,'Balancete 2015'!$A:$D,4,0), "0")</f>
        <v>1263754791.1399999</v>
      </c>
      <c r="E173" s="81"/>
      <c r="F173" s="81"/>
      <c r="G173" s="81"/>
      <c r="H173" s="80" t="str">
        <f>IFERROR(VLOOKUP($A173,'Balancete 2016'!$A:$D,4,0), "0")</f>
        <v>0</v>
      </c>
      <c r="J173" s="57"/>
      <c r="K173" s="58"/>
      <c r="L173" s="58"/>
      <c r="M173" s="59"/>
    </row>
    <row r="174" spans="1:13">
      <c r="A174" s="84" t="s">
        <v>204</v>
      </c>
      <c r="B174" s="78">
        <v>-4</v>
      </c>
      <c r="C174" s="78" t="s">
        <v>556</v>
      </c>
      <c r="D174" s="80">
        <f>IFERROR(VLOOKUP($A174,'Balancete 2015'!$A:$D,4,0), "0")</f>
        <v>1263754791.1399999</v>
      </c>
      <c r="E174" s="81"/>
      <c r="F174" s="81"/>
      <c r="G174" s="81"/>
      <c r="H174" s="80" t="str">
        <f>IFERROR(VLOOKUP($A174,'Balancete 2016'!$A:$D,4,0), "0")</f>
        <v>0</v>
      </c>
      <c r="J174" s="57"/>
      <c r="K174" s="58"/>
      <c r="L174" s="58"/>
      <c r="M174" s="59"/>
    </row>
    <row r="175" spans="1:13">
      <c r="A175" s="84" t="s">
        <v>326</v>
      </c>
      <c r="B175" s="78">
        <v>-5</v>
      </c>
      <c r="C175" s="78" t="s">
        <v>205</v>
      </c>
      <c r="D175" s="80">
        <f>IFERROR(VLOOKUP($A175,'Balancete 2015'!$A:$D,4,0), "0")</f>
        <v>318888902.85000002</v>
      </c>
      <c r="E175" s="81">
        <v>980</v>
      </c>
      <c r="F175" s="81"/>
      <c r="G175" s="81"/>
      <c r="H175" s="80">
        <f>IFERROR(VLOOKUP($A175,'Balancete 2016'!$A:$D,4,0), "0")</f>
        <v>383374915.06999999</v>
      </c>
      <c r="I175" s="7"/>
      <c r="J175" s="57"/>
      <c r="K175" s="58"/>
      <c r="L175" s="58"/>
      <c r="M175" s="59"/>
    </row>
    <row r="176" spans="1:13">
      <c r="A176" s="84" t="s">
        <v>206</v>
      </c>
      <c r="B176" s="78">
        <v>-9</v>
      </c>
      <c r="C176" s="78" t="s">
        <v>207</v>
      </c>
      <c r="D176" s="80">
        <f>IFERROR(VLOOKUP($A176,'Balancete 2015'!$A:$D,4,0), "0")</f>
        <v>304538972.32999998</v>
      </c>
      <c r="E176" s="81"/>
      <c r="F176" s="81"/>
      <c r="G176" s="81"/>
      <c r="H176" s="80">
        <f>IFERROR(VLOOKUP($A176,'Balancete 2016'!$A:$D,4,0), "0")</f>
        <v>305225153</v>
      </c>
      <c r="J176" s="57"/>
      <c r="K176" s="58"/>
      <c r="L176" s="58"/>
      <c r="M176" s="59"/>
    </row>
    <row r="177" spans="1:13">
      <c r="A177" s="84" t="s">
        <v>208</v>
      </c>
      <c r="B177" s="78">
        <v>-4</v>
      </c>
      <c r="C177" s="78" t="s">
        <v>209</v>
      </c>
      <c r="D177" s="80">
        <f>IFERROR(VLOOKUP($A177,'Balancete 2015'!$A:$D,4,0), "0")</f>
        <v>393734360.75</v>
      </c>
      <c r="E177" s="81"/>
      <c r="F177" s="81"/>
      <c r="G177" s="81"/>
      <c r="H177" s="80">
        <f>IFERROR(VLOOKUP($A177,'Balancete 2016'!$A:$D,4,0), "0")</f>
        <v>392161098.97000003</v>
      </c>
      <c r="J177" s="57"/>
      <c r="K177" s="58"/>
      <c r="L177" s="58"/>
      <c r="M177" s="59"/>
    </row>
    <row r="178" spans="1:13">
      <c r="A178" s="84" t="s">
        <v>210</v>
      </c>
      <c r="B178" s="78">
        <v>-9</v>
      </c>
      <c r="C178" s="78" t="s">
        <v>557</v>
      </c>
      <c r="D178" s="80">
        <f>IFERROR(VLOOKUP($A178,'Balancete 2015'!$A:$D,4,0), "0")</f>
        <v>657374339.66999996</v>
      </c>
      <c r="E178" s="81"/>
      <c r="F178" s="81"/>
      <c r="G178" s="81"/>
      <c r="H178" s="80">
        <f>IFERROR(VLOOKUP($A178,'Balancete 2016'!$A:$D,4,0), "0")</f>
        <v>654747640</v>
      </c>
      <c r="J178" s="57"/>
      <c r="K178" s="58"/>
      <c r="L178" s="58"/>
      <c r="M178" s="59"/>
    </row>
    <row r="179" spans="1:13">
      <c r="A179" s="84" t="s">
        <v>211</v>
      </c>
      <c r="B179" s="78">
        <v>-7</v>
      </c>
      <c r="C179" s="78" t="s">
        <v>212</v>
      </c>
      <c r="D179" s="80">
        <f>IFERROR(VLOOKUP($A179,'Balancete 2015'!$A:$D,4,0), "0")</f>
        <v>-263639978.91999999</v>
      </c>
      <c r="E179" s="81"/>
      <c r="F179" s="81"/>
      <c r="G179" s="81"/>
      <c r="H179" s="80">
        <f>IFERROR(VLOOKUP($A179,'Balancete 2016'!$A:$D,4,0), "0")</f>
        <v>-262586541.03</v>
      </c>
      <c r="J179" s="57"/>
      <c r="K179" s="58"/>
      <c r="L179" s="58"/>
      <c r="M179" s="59"/>
    </row>
    <row r="180" spans="1:13">
      <c r="A180" s="84" t="s">
        <v>213</v>
      </c>
      <c r="B180" s="78">
        <v>0</v>
      </c>
      <c r="C180" s="78" t="s">
        <v>558</v>
      </c>
      <c r="D180" s="80">
        <f>IFERROR(VLOOKUP($A180,'Balancete 2015'!$A:$D,4,0), "0")</f>
        <v>-89195388.420000002</v>
      </c>
      <c r="E180" s="81"/>
      <c r="F180" s="81"/>
      <c r="G180" s="81"/>
      <c r="H180" s="80">
        <f>IFERROR(VLOOKUP($A180,'Balancete 2016'!$A:$D,4,0), "0")</f>
        <v>-86935945.969999999</v>
      </c>
      <c r="I180" s="7"/>
      <c r="J180" s="57"/>
      <c r="K180" s="58"/>
      <c r="L180" s="58"/>
      <c r="M180" s="59"/>
    </row>
    <row r="181" spans="1:13">
      <c r="A181" s="84" t="s">
        <v>214</v>
      </c>
      <c r="B181" s="78">
        <v>-1</v>
      </c>
      <c r="C181" s="78" t="s">
        <v>559</v>
      </c>
      <c r="D181" s="80">
        <f>IFERROR(VLOOKUP($A181,'Balancete 2015'!$A:$D,4,0), "0")</f>
        <v>-89195388.420000002</v>
      </c>
      <c r="E181" s="81"/>
      <c r="F181" s="81"/>
      <c r="G181" s="81"/>
      <c r="H181" s="80">
        <f>IFERROR(VLOOKUP($A181,'Balancete 2016'!$A:$D,4,0), "0")</f>
        <v>-86935945.969999999</v>
      </c>
      <c r="J181" s="57"/>
      <c r="K181" s="58"/>
      <c r="L181" s="58"/>
      <c r="M181" s="59"/>
    </row>
    <row r="182" spans="1:13">
      <c r="A182" s="84" t="s">
        <v>294</v>
      </c>
      <c r="B182" s="78">
        <v>-8</v>
      </c>
      <c r="C182" s="78" t="s">
        <v>295</v>
      </c>
      <c r="D182" s="80">
        <f>IFERROR(VLOOKUP($A182,'Balancete 2015'!$A:$D,4,0), "0")</f>
        <v>14349930.52</v>
      </c>
      <c r="E182" s="81"/>
      <c r="F182" s="81"/>
      <c r="G182" s="81"/>
      <c r="H182" s="80">
        <f>IFERROR(VLOOKUP($A182,'Balancete 2016'!$A:$D,4,0), "0")</f>
        <v>78149762.069999993</v>
      </c>
      <c r="I182" s="7"/>
      <c r="J182" s="57"/>
      <c r="K182" s="58"/>
      <c r="L182" s="58"/>
      <c r="M182" s="59"/>
    </row>
    <row r="183" spans="1:13">
      <c r="A183" s="84" t="s">
        <v>296</v>
      </c>
      <c r="B183" s="78">
        <v>-9</v>
      </c>
      <c r="C183" s="78" t="s">
        <v>295</v>
      </c>
      <c r="D183" s="80">
        <f>IFERROR(VLOOKUP($A183,'Balancete 2015'!$A:$D,4,0), "0")</f>
        <v>14182670.960000001</v>
      </c>
      <c r="E183" s="81"/>
      <c r="F183" s="81"/>
      <c r="G183" s="81"/>
      <c r="H183" s="80">
        <f>IFERROR(VLOOKUP($A183,'Balancete 2016'!$A:$D,4,0), "0")</f>
        <v>64255432.509999998</v>
      </c>
      <c r="J183" s="57"/>
      <c r="K183" s="58"/>
      <c r="L183" s="58"/>
      <c r="M183" s="59"/>
    </row>
    <row r="184" spans="1:13">
      <c r="A184" s="84" t="s">
        <v>297</v>
      </c>
      <c r="B184" s="78">
        <v>-7</v>
      </c>
      <c r="C184" s="78" t="s">
        <v>560</v>
      </c>
      <c r="D184" s="80">
        <f>IFERROR(VLOOKUP($A184,'Balancete 2015'!$A:$D,4,0), "0")</f>
        <v>14182670.960000001</v>
      </c>
      <c r="E184" s="81"/>
      <c r="F184" s="81"/>
      <c r="G184" s="81"/>
      <c r="H184" s="80">
        <f>IFERROR(VLOOKUP($A184,'Balancete 2016'!$A:$D,4,0), "0")</f>
        <v>64255432.509999998</v>
      </c>
      <c r="J184" s="64"/>
      <c r="K184" s="58"/>
      <c r="L184" s="58"/>
      <c r="M184" s="59"/>
    </row>
    <row r="185" spans="1:13">
      <c r="A185" s="103" t="s">
        <v>859</v>
      </c>
      <c r="B185" s="103">
        <v>-4</v>
      </c>
      <c r="C185" s="103" t="s">
        <v>860</v>
      </c>
      <c r="D185" s="80"/>
      <c r="E185" s="81"/>
      <c r="F185" s="81"/>
      <c r="G185" s="81"/>
      <c r="H185" s="80">
        <f>IFERROR(VLOOKUP($A185,'Balancete 2016'!$A:$D,4,0), "0")</f>
        <v>13894329.560000001</v>
      </c>
      <c r="J185" s="64"/>
      <c r="K185" s="58"/>
      <c r="L185" s="58"/>
      <c r="M185" s="59"/>
    </row>
    <row r="186" spans="1:13">
      <c r="A186" s="103" t="s">
        <v>861</v>
      </c>
      <c r="B186" s="103">
        <v>0</v>
      </c>
      <c r="C186" s="103" t="s">
        <v>862</v>
      </c>
      <c r="D186" s="80"/>
      <c r="E186" s="81"/>
      <c r="F186" s="81"/>
      <c r="G186" s="81"/>
      <c r="H186" s="80">
        <f>IFERROR(VLOOKUP($A186,'Balancete 2016'!$A:$D,4,0), "0")</f>
        <v>167259.56</v>
      </c>
      <c r="J186" s="64"/>
      <c r="K186" s="58"/>
      <c r="L186" s="58"/>
      <c r="M186" s="59"/>
    </row>
    <row r="187" spans="1:13">
      <c r="A187" s="103" t="s">
        <v>1084</v>
      </c>
      <c r="B187" s="103">
        <v>-9</v>
      </c>
      <c r="C187" s="103" t="s">
        <v>1085</v>
      </c>
      <c r="D187" s="80"/>
      <c r="E187" s="81"/>
      <c r="F187" s="81"/>
      <c r="G187" s="81"/>
      <c r="H187" s="80">
        <f>IFERROR(VLOOKUP($A187,'Balancete 2016'!$A:$D,4,0), "0")</f>
        <v>13727070</v>
      </c>
      <c r="J187" s="64"/>
      <c r="K187" s="58"/>
      <c r="L187" s="58"/>
      <c r="M187" s="59"/>
    </row>
    <row r="188" spans="1:13">
      <c r="A188" s="84" t="s">
        <v>674</v>
      </c>
      <c r="B188" s="78"/>
      <c r="C188" s="78" t="s">
        <v>675</v>
      </c>
      <c r="D188" s="80">
        <f>IFERROR(VLOOKUP($A188,'Balancete 2015'!$A:$D,4,0), "0")</f>
        <v>-77857963.370000005</v>
      </c>
      <c r="E188" s="81"/>
      <c r="F188" s="81"/>
      <c r="G188" s="81"/>
      <c r="H188" s="80">
        <f>IFERROR(VLOOKUP($A188,'Balancete 2016'!$A:$D,4,0), "0")</f>
        <v>88881475.209999993</v>
      </c>
      <c r="J188" s="66"/>
      <c r="K188" s="58"/>
      <c r="L188" s="58"/>
      <c r="M188" s="59"/>
    </row>
    <row r="189" spans="1:13">
      <c r="A189" s="84" t="s">
        <v>676</v>
      </c>
      <c r="B189" s="78"/>
      <c r="C189" s="78" t="s">
        <v>675</v>
      </c>
      <c r="D189" s="80">
        <f>IFERROR(VLOOKUP($A189,'Balancete 2015'!$A:$D,4,0), "0")</f>
        <v>-77857963.370000005</v>
      </c>
      <c r="E189" s="81"/>
      <c r="F189" s="81"/>
      <c r="G189" s="81"/>
      <c r="H189" s="80">
        <f>IFERROR(VLOOKUP($A189,'Balancete 2016'!$A:$D,4,0), "0")</f>
        <v>88881475.209999993</v>
      </c>
      <c r="J189" s="66"/>
      <c r="K189" s="58"/>
      <c r="L189" s="58"/>
      <c r="M189" s="59"/>
    </row>
    <row r="190" spans="1:13">
      <c r="A190" s="84" t="s">
        <v>776</v>
      </c>
      <c r="B190" s="78"/>
      <c r="C190" s="78" t="s">
        <v>780</v>
      </c>
      <c r="D190" s="80" t="str">
        <f>IFERROR(VLOOKUP($A190,'Balancete 2015'!$A:$D,4,0), "0")</f>
        <v>0</v>
      </c>
      <c r="E190" s="81"/>
      <c r="F190" s="81"/>
      <c r="G190" s="81"/>
      <c r="H190" s="80" t="str">
        <f>IFERROR(VLOOKUP($A190,'Balancete 2016'!$A:$D,4,0), "0")</f>
        <v>0</v>
      </c>
      <c r="J190" s="66"/>
      <c r="K190" s="58"/>
      <c r="L190" s="58"/>
      <c r="M190" s="59"/>
    </row>
    <row r="191" spans="1:13">
      <c r="A191" s="84" t="s">
        <v>777</v>
      </c>
      <c r="B191" s="78"/>
      <c r="C191" s="78" t="s">
        <v>781</v>
      </c>
      <c r="D191" s="80" t="str">
        <f>IFERROR(VLOOKUP($A191,'Balancete 2015'!$A:$D,4,0), "0")</f>
        <v>0</v>
      </c>
      <c r="E191" s="81"/>
      <c r="F191" s="81"/>
      <c r="G191" s="81"/>
      <c r="H191" s="80" t="str">
        <f>IFERROR(VLOOKUP($A191,'Balancete 2016'!$A:$D,4,0), "0")</f>
        <v>0</v>
      </c>
      <c r="J191" s="66"/>
      <c r="K191" s="58"/>
      <c r="L191" s="58"/>
      <c r="M191" s="59"/>
    </row>
    <row r="192" spans="1:13">
      <c r="A192" s="25"/>
      <c r="J192" s="64"/>
      <c r="K192" s="58"/>
      <c r="L192" s="58"/>
      <c r="M192" s="59"/>
    </row>
    <row r="193" spans="1:13">
      <c r="A193" s="25"/>
      <c r="J193" s="64"/>
      <c r="K193" s="58"/>
      <c r="L193" s="58"/>
      <c r="M193" s="59"/>
    </row>
    <row r="194" spans="1:13">
      <c r="A194" s="25"/>
      <c r="J194" s="57"/>
      <c r="K194" s="58"/>
      <c r="L194" s="58"/>
      <c r="M194" s="59"/>
    </row>
    <row r="195" spans="1:13">
      <c r="A195" s="25"/>
      <c r="J195" s="57"/>
      <c r="K195" s="58"/>
      <c r="L195" s="58"/>
      <c r="M195" s="59"/>
    </row>
    <row r="196" spans="1:13">
      <c r="A196" s="25"/>
      <c r="D196" s="70"/>
      <c r="H196" s="70"/>
      <c r="J196" s="57"/>
      <c r="K196" s="58"/>
      <c r="L196" s="58"/>
      <c r="M196" s="59"/>
    </row>
    <row r="197" spans="1:13">
      <c r="A197" s="25"/>
      <c r="J197" s="57"/>
      <c r="K197" s="58"/>
      <c r="L197" s="58"/>
      <c r="M197" s="59"/>
    </row>
    <row r="198" spans="1:13">
      <c r="A198" s="25"/>
      <c r="J198" s="57"/>
      <c r="K198" s="58"/>
      <c r="L198" s="58"/>
      <c r="M198" s="59"/>
    </row>
    <row r="199" spans="1:13">
      <c r="A199" s="25"/>
      <c r="J199" s="57"/>
      <c r="K199" s="58"/>
      <c r="L199" s="58"/>
      <c r="M199" s="59"/>
    </row>
    <row r="200" spans="1:13">
      <c r="A200" s="25"/>
      <c r="J200" s="57"/>
      <c r="K200" s="58"/>
      <c r="L200" s="58"/>
      <c r="M200" s="59"/>
    </row>
    <row r="201" spans="1:13">
      <c r="A201" s="25"/>
      <c r="J201" s="57"/>
      <c r="K201" s="58"/>
      <c r="L201" s="58"/>
      <c r="M201" s="59"/>
    </row>
    <row r="202" spans="1:13">
      <c r="A202" s="25"/>
      <c r="J202" s="57"/>
      <c r="K202" s="58"/>
      <c r="L202" s="58"/>
      <c r="M202" s="59"/>
    </row>
    <row r="203" spans="1:13">
      <c r="A203" s="25"/>
      <c r="J203" s="57"/>
      <c r="K203" s="58"/>
      <c r="L203" s="58"/>
      <c r="M203" s="59"/>
    </row>
    <row r="204" spans="1:13">
      <c r="A204" s="25"/>
      <c r="J204" s="57"/>
      <c r="K204" s="58"/>
      <c r="L204" s="58"/>
      <c r="M204" s="59"/>
    </row>
    <row r="205" spans="1:13">
      <c r="A205" s="25"/>
      <c r="J205" s="57"/>
      <c r="K205" s="58"/>
      <c r="L205" s="58"/>
      <c r="M205" s="59"/>
    </row>
    <row r="206" spans="1:13">
      <c r="A206" s="25"/>
      <c r="J206" s="57"/>
      <c r="K206" s="58"/>
      <c r="L206" s="58"/>
      <c r="M206" s="59"/>
    </row>
    <row r="207" spans="1:13">
      <c r="A207" s="25"/>
      <c r="J207" s="57"/>
      <c r="K207" s="58"/>
      <c r="L207" s="58"/>
      <c r="M207" s="59"/>
    </row>
    <row r="208" spans="1:13">
      <c r="A208" s="25"/>
      <c r="J208" s="57"/>
      <c r="K208" s="58"/>
      <c r="L208" s="58"/>
      <c r="M208" s="59"/>
    </row>
    <row r="209" spans="1:13">
      <c r="A209" s="25"/>
      <c r="J209" s="57"/>
      <c r="K209" s="58"/>
      <c r="L209" s="58"/>
      <c r="M209" s="59"/>
    </row>
    <row r="210" spans="1:13">
      <c r="A210" s="25"/>
      <c r="J210" s="57"/>
      <c r="K210" s="58"/>
      <c r="L210" s="58"/>
      <c r="M210" s="59"/>
    </row>
    <row r="211" spans="1:13">
      <c r="A211" s="25"/>
      <c r="J211" s="57"/>
      <c r="K211" s="58"/>
      <c r="L211" s="58"/>
      <c r="M211" s="59"/>
    </row>
    <row r="212" spans="1:13">
      <c r="A212" s="25"/>
      <c r="J212" s="57"/>
      <c r="K212" s="58"/>
      <c r="L212" s="58"/>
      <c r="M212" s="59"/>
    </row>
    <row r="213" spans="1:13">
      <c r="A213" s="25"/>
      <c r="J213" s="57"/>
      <c r="K213" s="58"/>
      <c r="L213" s="58"/>
      <c r="M213" s="59"/>
    </row>
    <row r="214" spans="1:13">
      <c r="A214" s="25"/>
      <c r="J214" s="57"/>
      <c r="K214" s="58"/>
      <c r="L214" s="58"/>
      <c r="M214" s="59"/>
    </row>
    <row r="215" spans="1:13">
      <c r="A215" s="25"/>
      <c r="J215" s="57"/>
      <c r="K215" s="58"/>
      <c r="L215" s="58"/>
      <c r="M215" s="59"/>
    </row>
    <row r="216" spans="1:13">
      <c r="J216" s="57"/>
      <c r="K216" s="58"/>
      <c r="L216" s="58"/>
      <c r="M216" s="59"/>
    </row>
    <row r="217" spans="1:13">
      <c r="J217" s="57"/>
      <c r="K217" s="58"/>
      <c r="L217" s="58"/>
      <c r="M217" s="59"/>
    </row>
    <row r="218" spans="1:13">
      <c r="J218" s="64"/>
      <c r="K218" s="65"/>
      <c r="L218" s="65"/>
      <c r="M218" s="66"/>
    </row>
    <row r="219" spans="1:13">
      <c r="J219" s="64"/>
      <c r="K219" s="65"/>
      <c r="L219" s="65"/>
      <c r="M219" s="66"/>
    </row>
    <row r="220" spans="1:13">
      <c r="J220" s="64"/>
      <c r="K220" s="65"/>
      <c r="L220" s="65"/>
      <c r="M220" s="66"/>
    </row>
    <row r="221" spans="1:13">
      <c r="J221" s="64"/>
      <c r="K221" s="65"/>
      <c r="L221" s="65"/>
      <c r="M221" s="66"/>
    </row>
    <row r="222" spans="1:13">
      <c r="J222" s="64"/>
      <c r="K222" s="65"/>
      <c r="L222" s="65"/>
      <c r="M222" s="66"/>
    </row>
    <row r="223" spans="1:13">
      <c r="J223" s="64"/>
      <c r="K223" s="65"/>
      <c r="L223" s="65"/>
      <c r="M223" s="66"/>
    </row>
    <row r="224" spans="1:13">
      <c r="J224" s="64"/>
      <c r="K224" s="65"/>
      <c r="L224" s="65"/>
      <c r="M224" s="66"/>
    </row>
    <row r="225" spans="10:13">
      <c r="J225" s="64"/>
      <c r="K225" s="65"/>
      <c r="L225" s="65"/>
      <c r="M225" s="66"/>
    </row>
    <row r="226" spans="10:13">
      <c r="J226" s="67"/>
      <c r="K226" s="68"/>
      <c r="L226" s="68"/>
      <c r="M226" s="69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0"/>
  <dimension ref="A1:Q252"/>
  <sheetViews>
    <sheetView showGridLines="0" zoomScale="90" zoomScaleNormal="90" workbookViewId="0">
      <selection activeCell="A125" sqref="A125"/>
    </sheetView>
  </sheetViews>
  <sheetFormatPr defaultRowHeight="12.75"/>
  <cols>
    <col min="1" max="1" width="15.140625" style="26" bestFit="1" customWidth="1"/>
    <col min="2" max="2" width="3.7109375" style="1" bestFit="1" customWidth="1"/>
    <col min="3" max="3" width="56.85546875" style="1" bestFit="1" customWidth="1"/>
    <col min="4" max="4" width="16.140625" style="72" customWidth="1"/>
    <col min="5" max="8" width="12.5703125" style="1" bestFit="1" customWidth="1"/>
    <col min="9" max="9" width="16.140625" style="72" customWidth="1"/>
    <col min="10" max="10" width="4.5703125" customWidth="1"/>
    <col min="11" max="11" width="4.140625" customWidth="1"/>
    <col min="12" max="12" width="9.28515625" customWidth="1"/>
    <col min="13" max="13" width="14.140625" hidden="1" customWidth="1"/>
    <col min="14" max="14" width="46.7109375" style="74" hidden="1" customWidth="1"/>
    <col min="15" max="15" width="15.28515625" style="73" hidden="1" customWidth="1"/>
    <col min="16" max="16" width="16.5703125" hidden="1" customWidth="1"/>
    <col min="17" max="17" width="16.140625" bestFit="1" customWidth="1"/>
  </cols>
  <sheetData>
    <row r="1" spans="1:17">
      <c r="A1" s="355" t="s">
        <v>590</v>
      </c>
      <c r="B1" s="355"/>
      <c r="C1" s="31" t="s">
        <v>591</v>
      </c>
      <c r="D1" s="33" t="s">
        <v>1107</v>
      </c>
      <c r="E1" s="32" t="s">
        <v>249</v>
      </c>
      <c r="F1" s="32" t="s">
        <v>246</v>
      </c>
      <c r="G1" s="32" t="s">
        <v>609</v>
      </c>
      <c r="H1" s="32" t="s">
        <v>610</v>
      </c>
      <c r="I1" s="33" t="s">
        <v>1108</v>
      </c>
      <c r="J1" s="6"/>
      <c r="L1" s="91"/>
      <c r="M1" s="85" t="s">
        <v>972</v>
      </c>
      <c r="N1" s="90" t="s">
        <v>970</v>
      </c>
      <c r="O1" s="86" t="s">
        <v>971</v>
      </c>
    </row>
    <row r="2" spans="1:17" s="93" customFormat="1">
      <c r="A2" s="84">
        <v>8</v>
      </c>
      <c r="B2" s="78">
        <v>-1</v>
      </c>
      <c r="C2" s="78" t="s">
        <v>40</v>
      </c>
      <c r="D2" s="125">
        <f>IFERROR(VLOOKUP($A2,'Balancete 2015'!$A:$D,4,0),"0")+O2</f>
        <v>225950950.93000001</v>
      </c>
      <c r="E2" s="78"/>
      <c r="F2" s="78"/>
      <c r="G2" s="78"/>
      <c r="H2" s="78"/>
      <c r="I2" s="125">
        <f>IFERROR(VLOOKUP($A2,'Balancete 2016'!$A:$D,4,0),"0")</f>
        <v>320368802.38</v>
      </c>
      <c r="J2" s="95"/>
      <c r="K2" s="57"/>
      <c r="L2" s="58"/>
      <c r="M2" s="87">
        <f>VLOOKUP(A2,'1 sem.15'!A:D,1,0)</f>
        <v>8</v>
      </c>
      <c r="N2" s="161" t="str">
        <f>VLOOKUP(A2,'1 sem.15'!A:D,3,0)</f>
        <v>CONTAS DE RESULTADO DEVEDORAS</v>
      </c>
      <c r="O2" s="161">
        <f>VLOOKUP(A2,'1 sem.15'!A:D,4,0)</f>
        <v>154964138.34999999</v>
      </c>
      <c r="P2" s="100"/>
      <c r="Q2" s="95"/>
    </row>
    <row r="3" spans="1:17" s="93" customFormat="1">
      <c r="A3" s="84" t="s">
        <v>41</v>
      </c>
      <c r="B3" s="78">
        <v>-9</v>
      </c>
      <c r="C3" s="78" t="s">
        <v>42</v>
      </c>
      <c r="D3" s="125">
        <f>IFERROR(VLOOKUP($A3,'Balancete 2015'!$A:$D,4,0),"0")+O3</f>
        <v>174348288.11000001</v>
      </c>
      <c r="E3" s="78"/>
      <c r="F3" s="78"/>
      <c r="G3" s="78"/>
      <c r="H3" s="78"/>
      <c r="I3" s="125">
        <f>IFERROR(VLOOKUP($A3,'Balancete 2016'!$A:$D,4,0),"0")</f>
        <v>288326842.72000003</v>
      </c>
      <c r="J3" s="95"/>
      <c r="K3" s="57"/>
      <c r="M3" s="87" t="str">
        <f>VLOOKUP(A3,'1 sem.15'!A:D,1,0)</f>
        <v>8.1</v>
      </c>
      <c r="N3" s="161" t="str">
        <f>VLOOKUP(A3,'1 sem.15'!A:D,3,0)</f>
        <v>DESPESAS OPERACIONAIS</v>
      </c>
      <c r="O3" s="161">
        <f>VLOOKUP(A3,'1 sem.15'!A:D,4,0)</f>
        <v>117893327.86</v>
      </c>
      <c r="P3" s="100"/>
      <c r="Q3" s="95"/>
    </row>
    <row r="4" spans="1:17" s="93" customFormat="1">
      <c r="A4" s="84" t="s">
        <v>331</v>
      </c>
      <c r="B4" s="78">
        <v>-8</v>
      </c>
      <c r="C4" s="78" t="s">
        <v>43</v>
      </c>
      <c r="D4" s="125">
        <f>IFERROR(VLOOKUP($A4,'Balancete 2015'!$A:$D,4,0),"0")+O4</f>
        <v>138475022.58000001</v>
      </c>
      <c r="E4" s="78"/>
      <c r="F4" s="78"/>
      <c r="G4" s="78"/>
      <c r="H4" s="78"/>
      <c r="I4" s="125">
        <f>IFERROR(VLOOKUP($A4,'Balancete 2016'!$A:$D,4,0),"0")</f>
        <v>230349612.99000001</v>
      </c>
      <c r="J4" s="95"/>
      <c r="K4" s="57"/>
      <c r="M4" s="87" t="str">
        <f>VLOOKUP(A4,'1 sem.15'!A:D,1,0)</f>
        <v>8.1.6</v>
      </c>
      <c r="N4" s="161" t="str">
        <f>VLOOKUP(A4,'1 sem.15'!A:D,3,0)</f>
        <v>DESPESAS DE PARTICIPACOES</v>
      </c>
      <c r="O4" s="161">
        <f>VLOOKUP(A4,'1 sem.15'!A:D,4,0)</f>
        <v>91432682.060000002</v>
      </c>
      <c r="P4" s="100"/>
      <c r="Q4" s="95"/>
    </row>
    <row r="5" spans="1:17" s="93" customFormat="1">
      <c r="A5" s="84" t="s">
        <v>44</v>
      </c>
      <c r="B5" s="78">
        <v>-5</v>
      </c>
      <c r="C5" s="78" t="s">
        <v>45</v>
      </c>
      <c r="D5" s="125">
        <f>IFERROR(VLOOKUP($A5,'Balancete 2015'!$A:$D,4,0),"0")+O5</f>
        <v>138475022.58000001</v>
      </c>
      <c r="E5" s="78"/>
      <c r="F5" s="78"/>
      <c r="G5" s="78"/>
      <c r="H5" s="78"/>
      <c r="I5" s="125">
        <f>IFERROR(VLOOKUP($A5,'Balancete 2016'!$A:$D,4,0),"0")</f>
        <v>230349612.99000001</v>
      </c>
      <c r="J5" s="95"/>
      <c r="K5" s="57"/>
      <c r="M5" s="87" t="str">
        <f>VLOOKUP(A5,'1 sem.15'!A:D,1,0)</f>
        <v>8.1.6.20</v>
      </c>
      <c r="N5" s="161" t="str">
        <f>VLOOKUP(A5,'1 sem.15'!A:D,3,0)</f>
        <v>DESPESAS DE AJUSTES EM INVEST COLIG E CONTROL</v>
      </c>
      <c r="O5" s="161">
        <f>VLOOKUP(A5,'1 sem.15'!A:D,4,0)</f>
        <v>91432682.060000002</v>
      </c>
      <c r="P5" s="100"/>
      <c r="Q5" s="95"/>
    </row>
    <row r="6" spans="1:17" s="93" customFormat="1">
      <c r="A6" s="84" t="s">
        <v>46</v>
      </c>
      <c r="B6" s="78">
        <v>0</v>
      </c>
      <c r="C6" s="78" t="s">
        <v>47</v>
      </c>
      <c r="D6" s="125">
        <f>IFERROR(VLOOKUP($A6,'Balancete 2015'!$A:$D,4,0),"0")+O6</f>
        <v>138475022.58000001</v>
      </c>
      <c r="E6" s="78"/>
      <c r="F6" s="78"/>
      <c r="G6" s="78"/>
      <c r="H6" s="78"/>
      <c r="I6" s="125">
        <f>IFERROR(VLOOKUP($A6,'Balancete 2016'!$A:$D,4,0),"0")</f>
        <v>230349612.99000001</v>
      </c>
      <c r="J6" s="95"/>
      <c r="K6" s="57"/>
      <c r="M6" s="87" t="str">
        <f>VLOOKUP(A6,'1 sem.15'!A:D,1,0)</f>
        <v>8.1.6.20.10</v>
      </c>
      <c r="N6" s="161" t="str">
        <f>VLOOKUP(A6,'1 sem.15'!A:D,3,0)</f>
        <v>DESPESAS DE AJUSTES EM INVEST EM COLIG E CONTROL</v>
      </c>
      <c r="O6" s="161">
        <f>VLOOKUP(A6,'1 sem.15'!A:D,4,0)</f>
        <v>91432682.060000002</v>
      </c>
      <c r="P6" s="100"/>
      <c r="Q6" s="95"/>
    </row>
    <row r="7" spans="1:17" s="93" customFormat="1">
      <c r="A7" s="84" t="s">
        <v>48</v>
      </c>
      <c r="B7" s="78">
        <v>-5</v>
      </c>
      <c r="C7" s="78" t="s">
        <v>425</v>
      </c>
      <c r="D7" s="125">
        <f>IFERROR(VLOOKUP($A7,'Balancete 2015'!$A:$D,4,0),"0")+O7</f>
        <v>105504353.59999999</v>
      </c>
      <c r="E7" s="78">
        <v>200</v>
      </c>
      <c r="F7" s="78"/>
      <c r="G7" s="78"/>
      <c r="H7" s="78"/>
      <c r="I7" s="125" t="str">
        <f>IFERROR(VLOOKUP($A7,'Balancete 2016'!$A:$D,4,0),"0")</f>
        <v>0</v>
      </c>
      <c r="J7" s="95"/>
      <c r="K7" s="57"/>
      <c r="M7" s="87" t="str">
        <f>VLOOKUP(A7,'1 sem.15'!A:D,1,0)</f>
        <v>8.1.6.20.10.20</v>
      </c>
      <c r="N7" s="161" t="str">
        <f>VLOOKUP(A7,'1 sem.15'!A:D,3,0)</f>
        <v>DESP AJ EM INVEST EM COLIG E CONTROL</v>
      </c>
      <c r="O7" s="161">
        <f>VLOOKUP(A7,'1 sem.15'!A:D,4,0)</f>
        <v>79311117.939999998</v>
      </c>
      <c r="P7" s="100"/>
      <c r="Q7" s="95"/>
    </row>
    <row r="8" spans="1:17" s="93" customFormat="1">
      <c r="A8" s="84" t="s">
        <v>49</v>
      </c>
      <c r="B8" s="78">
        <v>-3</v>
      </c>
      <c r="C8" s="78" t="s">
        <v>426</v>
      </c>
      <c r="D8" s="125">
        <f>IFERROR(VLOOKUP($A8,'Balancete 2015'!$A:$D,4,0),"0")+O8</f>
        <v>23761991.979999997</v>
      </c>
      <c r="E8" s="78">
        <v>200</v>
      </c>
      <c r="F8" s="78"/>
      <c r="G8" s="78"/>
      <c r="H8" s="78"/>
      <c r="I8" s="125">
        <f>IFERROR(VLOOKUP($A8,'Balancete 2016'!$A:$D,4,0),"0")</f>
        <v>20906999.82</v>
      </c>
      <c r="J8" s="95"/>
      <c r="K8" s="57"/>
      <c r="M8" s="87" t="str">
        <f>VLOOKUP(A8,'1 sem.15'!A:D,1,0)</f>
        <v>8.1.6.20.10.21</v>
      </c>
      <c r="N8" s="161" t="str">
        <f>VLOOKUP(A8,'1 sem.15'!A:D,3,0)</f>
        <v>DESP DE AJ EM INVEST/-/AMORT INTANG</v>
      </c>
      <c r="O8" s="161">
        <f>VLOOKUP(A8,'1 sem.15'!A:D,4,0)</f>
        <v>12121564.119999999</v>
      </c>
      <c r="P8" s="100"/>
      <c r="Q8" s="95"/>
    </row>
    <row r="9" spans="1:17" s="93" customFormat="1">
      <c r="A9" s="84" t="s">
        <v>50</v>
      </c>
      <c r="B9" s="78">
        <v>-2</v>
      </c>
      <c r="C9" s="78" t="s">
        <v>427</v>
      </c>
      <c r="D9" s="125">
        <f>IFERROR(VLOOKUP($A9,'Balancete 2015'!$A:$D,4,0),"0")+O9</f>
        <v>9208677</v>
      </c>
      <c r="E9" s="78">
        <v>200</v>
      </c>
      <c r="F9" s="78"/>
      <c r="G9" s="78"/>
      <c r="H9" s="78"/>
      <c r="I9" s="125">
        <f>IFERROR(VLOOKUP($A9,'Balancete 2016'!$A:$D,4,0),"0")</f>
        <v>13775086.5</v>
      </c>
      <c r="J9" s="95"/>
      <c r="K9" s="57"/>
      <c r="M9" s="87" t="str">
        <f>+A9</f>
        <v>8.1.6.20.10.30</v>
      </c>
      <c r="N9" s="161" t="str">
        <f>+C9</f>
        <v>DESP DE AJ EM INVEST - AJUSTE IFRS/CAIXAPAR</v>
      </c>
      <c r="O9" s="161">
        <v>0</v>
      </c>
      <c r="P9" s="100"/>
      <c r="Q9" s="95"/>
    </row>
    <row r="10" spans="1:17" s="93" customFormat="1">
      <c r="A10" s="89" t="s">
        <v>1019</v>
      </c>
      <c r="B10" s="89">
        <v>0</v>
      </c>
      <c r="C10" s="89" t="s">
        <v>1020</v>
      </c>
      <c r="D10" s="163"/>
      <c r="E10" s="78">
        <v>200</v>
      </c>
      <c r="F10" s="78"/>
      <c r="G10" s="78"/>
      <c r="H10" s="78"/>
      <c r="I10" s="125">
        <f>IFERROR(VLOOKUP($A10,'Balancete 2016'!$A:$D,4,0),"0")</f>
        <v>137242051.50999999</v>
      </c>
      <c r="J10" s="95"/>
      <c r="K10" s="57"/>
      <c r="M10" s="87"/>
      <c r="N10" s="161"/>
      <c r="O10" s="161"/>
      <c r="P10" s="100"/>
      <c r="Q10" s="95"/>
    </row>
    <row r="11" spans="1:17" s="93" customFormat="1">
      <c r="A11" s="89" t="s">
        <v>1021</v>
      </c>
      <c r="B11" s="89">
        <v>-9</v>
      </c>
      <c r="C11" s="89" t="s">
        <v>1022</v>
      </c>
      <c r="D11" s="163"/>
      <c r="E11" s="78">
        <v>200</v>
      </c>
      <c r="F11" s="78"/>
      <c r="G11" s="78"/>
      <c r="H11" s="78"/>
      <c r="I11" s="125">
        <f>IFERROR(VLOOKUP($A11,'Balancete 2016'!$A:$D,4,0),"0")</f>
        <v>43848670.549999997</v>
      </c>
      <c r="J11" s="95"/>
      <c r="K11" s="57"/>
      <c r="M11" s="87"/>
      <c r="N11" s="161"/>
      <c r="O11" s="161"/>
      <c r="P11" s="100"/>
      <c r="Q11" s="95"/>
    </row>
    <row r="12" spans="1:17" s="93" customFormat="1">
      <c r="A12" s="89" t="s">
        <v>1023</v>
      </c>
      <c r="B12" s="89">
        <v>-7</v>
      </c>
      <c r="C12" s="89" t="s">
        <v>1024</v>
      </c>
      <c r="D12" s="163"/>
      <c r="E12" s="78">
        <v>200</v>
      </c>
      <c r="F12" s="78"/>
      <c r="G12" s="78"/>
      <c r="H12" s="78"/>
      <c r="I12" s="125">
        <f>IFERROR(VLOOKUP($A12,'Balancete 2016'!$A:$D,4,0),"0")</f>
        <v>33671.15</v>
      </c>
      <c r="J12" s="95"/>
      <c r="K12" s="57"/>
      <c r="M12" s="87"/>
      <c r="N12" s="161"/>
      <c r="O12" s="161"/>
      <c r="P12" s="100"/>
      <c r="Q12" s="95"/>
    </row>
    <row r="13" spans="1:17" s="93" customFormat="1">
      <c r="A13" s="89" t="s">
        <v>1025</v>
      </c>
      <c r="B13" s="89">
        <v>-5</v>
      </c>
      <c r="C13" s="89" t="s">
        <v>1026</v>
      </c>
      <c r="D13" s="163"/>
      <c r="E13" s="78">
        <v>200</v>
      </c>
      <c r="F13" s="78"/>
      <c r="G13" s="78"/>
      <c r="H13" s="78"/>
      <c r="I13" s="125">
        <f>IFERROR(VLOOKUP($A13,'Balancete 2016'!$A:$D,4,0),"0")</f>
        <v>1313609.95</v>
      </c>
      <c r="J13" s="95"/>
      <c r="K13" s="57"/>
      <c r="M13" s="87"/>
      <c r="N13" s="161"/>
      <c r="O13" s="161"/>
      <c r="P13" s="100"/>
      <c r="Q13" s="95"/>
    </row>
    <row r="14" spans="1:17" s="93" customFormat="1">
      <c r="A14" s="89" t="s">
        <v>1027</v>
      </c>
      <c r="B14" s="89">
        <v>-1</v>
      </c>
      <c r="C14" s="89" t="s">
        <v>1028</v>
      </c>
      <c r="D14" s="163"/>
      <c r="E14" s="78">
        <v>200</v>
      </c>
      <c r="F14" s="78"/>
      <c r="G14" s="78"/>
      <c r="H14" s="78"/>
      <c r="I14" s="125">
        <f>IFERROR(VLOOKUP($A14,'Balancete 2016'!$A:$D,4,0),"0")</f>
        <v>10080779.98</v>
      </c>
      <c r="J14" s="95"/>
      <c r="K14" s="57"/>
      <c r="M14" s="87"/>
      <c r="N14" s="161"/>
      <c r="O14" s="161"/>
      <c r="P14" s="100"/>
      <c r="Q14" s="95"/>
    </row>
    <row r="15" spans="1:17" s="93" customFormat="1">
      <c r="A15" s="89" t="s">
        <v>1029</v>
      </c>
      <c r="B15" s="89">
        <v>0</v>
      </c>
      <c r="C15" s="89" t="s">
        <v>1030</v>
      </c>
      <c r="D15" s="163"/>
      <c r="E15" s="78">
        <v>200</v>
      </c>
      <c r="F15" s="78"/>
      <c r="G15" s="78"/>
      <c r="H15" s="78"/>
      <c r="I15" s="125">
        <f>IFERROR(VLOOKUP($A15,'Balancete 2016'!$A:$D,4,0),"0")</f>
        <v>421748.44</v>
      </c>
      <c r="J15" s="95"/>
      <c r="K15" s="57"/>
      <c r="M15" s="87"/>
      <c r="N15" s="161"/>
      <c r="O15" s="161"/>
      <c r="P15" s="100"/>
      <c r="Q15" s="95"/>
    </row>
    <row r="16" spans="1:17" s="93" customFormat="1">
      <c r="A16" s="89" t="s">
        <v>1031</v>
      </c>
      <c r="B16" s="89">
        <v>-8</v>
      </c>
      <c r="C16" s="89" t="s">
        <v>1032</v>
      </c>
      <c r="D16" s="163"/>
      <c r="E16" s="78">
        <v>200</v>
      </c>
      <c r="F16" s="78"/>
      <c r="G16" s="78"/>
      <c r="H16" s="78"/>
      <c r="I16" s="125">
        <f>IFERROR(VLOOKUP($A16,'Balancete 2016'!$A:$D,4,0),"0")</f>
        <v>651422.4</v>
      </c>
      <c r="J16" s="95"/>
      <c r="K16" s="57"/>
      <c r="M16" s="87"/>
      <c r="N16" s="161"/>
      <c r="O16" s="161"/>
      <c r="P16" s="100"/>
      <c r="Q16" s="95"/>
    </row>
    <row r="17" spans="1:17" s="93" customFormat="1">
      <c r="A17" s="89" t="s">
        <v>1033</v>
      </c>
      <c r="B17" s="89">
        <v>-6</v>
      </c>
      <c r="C17" s="89" t="s">
        <v>1034</v>
      </c>
      <c r="D17" s="163"/>
      <c r="E17" s="78">
        <v>200</v>
      </c>
      <c r="F17" s="78"/>
      <c r="G17" s="78"/>
      <c r="H17" s="78"/>
      <c r="I17" s="125">
        <f>IFERROR(VLOOKUP($A17,'Balancete 2016'!$A:$D,4,0),"0")</f>
        <v>2075572.69</v>
      </c>
      <c r="J17" s="95"/>
      <c r="K17" s="57"/>
      <c r="M17" s="87"/>
      <c r="N17" s="161"/>
      <c r="O17" s="161"/>
      <c r="P17" s="100"/>
      <c r="Q17" s="95"/>
    </row>
    <row r="18" spans="1:17">
      <c r="A18" s="30" t="s">
        <v>51</v>
      </c>
      <c r="B18" s="29">
        <v>-6</v>
      </c>
      <c r="C18" s="29" t="s">
        <v>52</v>
      </c>
      <c r="D18" s="71">
        <f>IFERROR(VLOOKUP($A18,'Balancete 2015'!$A:$D,4,0),"0")+O18</f>
        <v>12800692.210000001</v>
      </c>
      <c r="E18" s="29"/>
      <c r="F18" s="29"/>
      <c r="G18" s="29"/>
      <c r="H18" s="29"/>
      <c r="I18" s="125">
        <f>IFERROR(VLOOKUP($A18,'Balancete 2016'!$A:$D,4,0),"0")</f>
        <v>14775312.08</v>
      </c>
      <c r="J18" s="6"/>
      <c r="K18" s="57"/>
      <c r="M18" s="87" t="str">
        <f>VLOOKUP(A18,'1 sem.15'!A:D,1,0)</f>
        <v>8.1.7</v>
      </c>
      <c r="N18" s="88" t="str">
        <f>VLOOKUP(A18,'1 sem.15'!A:D,3,0)</f>
        <v>DESPESAS ADMINISTRATIVAS</v>
      </c>
      <c r="O18" s="88">
        <f>VLOOKUP(A18,'1 sem.15'!A:D,4,0)</f>
        <v>6376884.5499999998</v>
      </c>
      <c r="P18" s="7"/>
      <c r="Q18" s="6"/>
    </row>
    <row r="19" spans="1:17" s="93" customFormat="1">
      <c r="A19" s="84" t="s">
        <v>53</v>
      </c>
      <c r="B19" s="78">
        <v>0</v>
      </c>
      <c r="C19" s="78" t="s">
        <v>54</v>
      </c>
      <c r="D19" s="125">
        <f>IFERROR(VLOOKUP($A19,'Balancete 2015'!$A:$D,4,0),"0")+O19</f>
        <v>23447.510000000002</v>
      </c>
      <c r="E19" s="78">
        <v>400</v>
      </c>
      <c r="F19" s="78">
        <v>100</v>
      </c>
      <c r="G19" s="78">
        <v>900</v>
      </c>
      <c r="H19" s="78"/>
      <c r="I19" s="125">
        <f>IFERROR(VLOOKUP($A19,'Balancete 2016'!$A:$D,4,0),"0")</f>
        <v>25918.45</v>
      </c>
      <c r="J19" s="95"/>
      <c r="K19" s="57"/>
      <c r="M19" s="87" t="str">
        <f>VLOOKUP(A19,'1 sem.15'!A:D,1,0)</f>
        <v>8.1.7.03</v>
      </c>
      <c r="N19" s="161" t="str">
        <f>VLOOKUP(A19,'1 sem.15'!A:D,3,0)</f>
        <v>DESPESAS DE AGUA ENERGIA E GAS</v>
      </c>
      <c r="O19" s="161">
        <f>VLOOKUP(A19,'1 sem.15'!A:D,4,0)</f>
        <v>10245.780000000001</v>
      </c>
      <c r="P19" s="100"/>
      <c r="Q19" s="95"/>
    </row>
    <row r="20" spans="1:17">
      <c r="A20" s="30" t="s">
        <v>55</v>
      </c>
      <c r="B20" s="29">
        <v>-1</v>
      </c>
      <c r="C20" s="29" t="s">
        <v>428</v>
      </c>
      <c r="D20" s="71">
        <f>IFERROR(VLOOKUP($A20,'Balancete 2015'!$A:$D,4,0),"0")+O20</f>
        <v>23447.510000000002</v>
      </c>
      <c r="E20" s="29"/>
      <c r="F20" s="29"/>
      <c r="G20" s="29"/>
      <c r="H20" s="29"/>
      <c r="I20" s="125">
        <f>IFERROR(VLOOKUP($A20,'Balancete 2016'!$A:$D,4,0),"0")</f>
        <v>25918.45</v>
      </c>
      <c r="J20" s="6"/>
      <c r="K20" s="57"/>
      <c r="M20" s="87" t="str">
        <f>VLOOKUP(A20,'1 sem.15'!A:D,1,0)</f>
        <v>8.1.7.03.11</v>
      </c>
      <c r="N20" s="88" t="str">
        <f>VLOOKUP(A20,'1 sem.15'!A:D,3,0)</f>
        <v>DESPESAS DE AGUA ENERGIA E GAS</v>
      </c>
      <c r="O20" s="88">
        <f>VLOOKUP(A20,'1 sem.15'!A:D,4,0)</f>
        <v>10245.780000000001</v>
      </c>
      <c r="P20" s="7"/>
      <c r="Q20" s="6"/>
    </row>
    <row r="21" spans="1:17">
      <c r="A21" s="30" t="s">
        <v>56</v>
      </c>
      <c r="B21" s="29">
        <v>0</v>
      </c>
      <c r="C21" s="29" t="s">
        <v>429</v>
      </c>
      <c r="D21" s="71">
        <f>IFERROR(VLOOKUP($A21,'Balancete 2015'!$A:$D,4,0),"0")+O21</f>
        <v>23447.510000000002</v>
      </c>
      <c r="E21" s="29"/>
      <c r="F21" s="29"/>
      <c r="G21" s="29"/>
      <c r="H21" s="29"/>
      <c r="I21" s="125">
        <f>IFERROR(VLOOKUP($A21,'Balancete 2016'!$A:$D,4,0),"0")</f>
        <v>25918.45</v>
      </c>
      <c r="J21" s="6"/>
      <c r="K21" s="57"/>
      <c r="M21" s="87" t="str">
        <f>VLOOKUP(A21,'1 sem.15'!A:D,1,0)</f>
        <v>8.1.7.03.11.01</v>
      </c>
      <c r="N21" s="88" t="str">
        <f>VLOOKUP(A21,'1 sem.15'!A:D,3,0)</f>
        <v>DESPESAS C/ CONSUMO DE AGUA E ENERGIA</v>
      </c>
      <c r="O21" s="88">
        <f>VLOOKUP(A21,'1 sem.15'!A:D,4,0)</f>
        <v>10245.780000000001</v>
      </c>
      <c r="P21" s="7"/>
      <c r="Q21" s="6"/>
    </row>
    <row r="22" spans="1:17" s="93" customFormat="1">
      <c r="A22" s="84" t="s">
        <v>57</v>
      </c>
      <c r="B22" s="78">
        <v>-3</v>
      </c>
      <c r="C22" s="78" t="s">
        <v>58</v>
      </c>
      <c r="D22" s="125">
        <f>IFERROR(VLOOKUP($A22,'Balancete 2015'!$A:$D,4,0),"0")+O22</f>
        <v>255487.14</v>
      </c>
      <c r="E22" s="78">
        <v>400</v>
      </c>
      <c r="F22" s="78"/>
      <c r="G22" s="78">
        <v>700</v>
      </c>
      <c r="H22" s="78"/>
      <c r="I22" s="125">
        <f>IFERROR(VLOOKUP($A22,'Balancete 2016'!$A:$D,4,0),"0")</f>
        <v>255681.24</v>
      </c>
      <c r="J22" s="95"/>
      <c r="K22" s="57"/>
      <c r="M22" s="87" t="str">
        <f>VLOOKUP(A22,'1 sem.15'!A:D,1,0)</f>
        <v>8.1.7.06</v>
      </c>
      <c r="N22" s="161" t="str">
        <f>VLOOKUP(A22,'1 sem.15'!A:D,3,0)</f>
        <v>DESPESAS DE ALUGUEIS</v>
      </c>
      <c r="O22" s="161">
        <f>VLOOKUP(A22,'1 sem.15'!A:D,4,0)</f>
        <v>127646.54</v>
      </c>
      <c r="P22" s="100"/>
      <c r="Q22" s="95"/>
    </row>
    <row r="23" spans="1:17">
      <c r="A23" s="30" t="s">
        <v>59</v>
      </c>
      <c r="B23" s="29">
        <v>-5</v>
      </c>
      <c r="C23" s="29" t="s">
        <v>430</v>
      </c>
      <c r="D23" s="71">
        <f>IFERROR(VLOOKUP($A23,'Balancete 2015'!$A:$D,4,0),"0")+O23</f>
        <v>255487.14</v>
      </c>
      <c r="E23" s="29"/>
      <c r="F23" s="29"/>
      <c r="G23" s="29"/>
      <c r="H23" s="29"/>
      <c r="I23" s="125">
        <f>IFERROR(VLOOKUP($A23,'Balancete 2016'!$A:$D,4,0),"0")</f>
        <v>255681.24</v>
      </c>
      <c r="J23" s="6"/>
      <c r="K23" s="57"/>
      <c r="M23" s="87" t="str">
        <f>VLOOKUP(A23,'1 sem.15'!A:D,1,0)</f>
        <v>8.1.7.06.11</v>
      </c>
      <c r="N23" s="88" t="str">
        <f>VLOOKUP(A23,'1 sem.15'!A:D,3,0)</f>
        <v>DESPESAS DE ALUGUEIS</v>
      </c>
      <c r="O23" s="88">
        <f>VLOOKUP(A23,'1 sem.15'!A:D,4,0)</f>
        <v>127646.54</v>
      </c>
      <c r="P23" s="7"/>
      <c r="Q23" s="6"/>
    </row>
    <row r="24" spans="1:17">
      <c r="A24" s="30" t="s">
        <v>60</v>
      </c>
      <c r="B24" s="29">
        <v>-3</v>
      </c>
      <c r="C24" s="29" t="s">
        <v>430</v>
      </c>
      <c r="D24" s="71">
        <f>IFERROR(VLOOKUP($A24,'Balancete 2015'!$A:$D,4,0),"0")+O24</f>
        <v>255487.14</v>
      </c>
      <c r="E24" s="29"/>
      <c r="F24" s="29"/>
      <c r="G24" s="29"/>
      <c r="H24" s="29"/>
      <c r="I24" s="125">
        <f>IFERROR(VLOOKUP($A24,'Balancete 2016'!$A:$D,4,0),"0")</f>
        <v>255681.24</v>
      </c>
      <c r="J24" s="6"/>
      <c r="K24" s="57"/>
      <c r="M24" s="87" t="str">
        <f>VLOOKUP(A24,'1 sem.15'!A:D,1,0)</f>
        <v>8.1.7.06.11.01</v>
      </c>
      <c r="N24" s="88" t="str">
        <f>VLOOKUP(A24,'1 sem.15'!A:D,3,0)</f>
        <v>DESPESAS DE ALUGUEIS</v>
      </c>
      <c r="O24" s="88">
        <f>VLOOKUP(A24,'1 sem.15'!A:D,4,0)</f>
        <v>127646.54</v>
      </c>
      <c r="P24" s="7"/>
      <c r="Q24" s="6"/>
    </row>
    <row r="25" spans="1:17" s="93" customFormat="1">
      <c r="A25" s="84" t="s">
        <v>61</v>
      </c>
      <c r="B25" s="78">
        <v>-6</v>
      </c>
      <c r="C25" s="78" t="s">
        <v>62</v>
      </c>
      <c r="D25" s="125">
        <f>IFERROR(VLOOKUP($A25,'Balancete 2015'!$A:$D,4,0),"0")+O25</f>
        <v>3029463.8600000003</v>
      </c>
      <c r="E25" s="78">
        <v>400</v>
      </c>
      <c r="F25" s="78"/>
      <c r="G25" s="78">
        <v>600</v>
      </c>
      <c r="H25" s="78"/>
      <c r="I25" s="125">
        <f>IFERROR(VLOOKUP($A25,'Balancete 2016'!$A:$D,4,0),"0")</f>
        <v>3062158.43</v>
      </c>
      <c r="J25" s="95"/>
      <c r="K25" s="57"/>
      <c r="M25" s="87" t="str">
        <f>VLOOKUP(A25,'1 sem.15'!A:D,1,0)</f>
        <v>8.1.7.18</v>
      </c>
      <c r="N25" s="161" t="str">
        <f>VLOOKUP(A25,'1 sem.15'!A:D,3,0)</f>
        <v>DESPESAS DE HONORARIOS</v>
      </c>
      <c r="O25" s="161">
        <f>VLOOKUP(A25,'1 sem.15'!A:D,4,0)</f>
        <v>1430071.61</v>
      </c>
      <c r="P25" s="100"/>
      <c r="Q25" s="95"/>
    </row>
    <row r="26" spans="1:17">
      <c r="A26" s="30" t="s">
        <v>63</v>
      </c>
      <c r="B26" s="29">
        <v>-3</v>
      </c>
      <c r="C26" s="29" t="s">
        <v>431</v>
      </c>
      <c r="D26" s="71">
        <f>IFERROR(VLOOKUP($A26,'Balancete 2015'!$A:$D,4,0),"0")+O26</f>
        <v>3029463.8600000003</v>
      </c>
      <c r="E26" s="29"/>
      <c r="F26" s="29"/>
      <c r="G26" s="29"/>
      <c r="H26" s="29"/>
      <c r="I26" s="125">
        <f>IFERROR(VLOOKUP($A26,'Balancete 2016'!$A:$D,4,0),"0")</f>
        <v>3062158.43</v>
      </c>
      <c r="J26" s="6"/>
      <c r="K26" s="57"/>
      <c r="M26" s="87" t="str">
        <f>VLOOKUP(A26,'1 sem.15'!A:D,1,0)</f>
        <v>8.1.7.18.21</v>
      </c>
      <c r="N26" s="88" t="str">
        <f>VLOOKUP(A26,'1 sem.15'!A:D,3,0)</f>
        <v>DIRETORIA E CONSELHO DE ADMINISTRACAO</v>
      </c>
      <c r="O26" s="88">
        <f>VLOOKUP(A26,'1 sem.15'!A:D,4,0)</f>
        <v>1430071.61</v>
      </c>
      <c r="P26" s="7"/>
      <c r="Q26" s="6"/>
    </row>
    <row r="27" spans="1:17">
      <c r="A27" s="30" t="s">
        <v>64</v>
      </c>
      <c r="B27" s="29">
        <v>-1</v>
      </c>
      <c r="C27" s="29" t="s">
        <v>797</v>
      </c>
      <c r="D27" s="71">
        <f>IFERROR(VLOOKUP($A27,'Balancete 2015'!$A:$D,4,0),"0")+O27</f>
        <v>1908262.88</v>
      </c>
      <c r="E27" s="29"/>
      <c r="F27" s="29"/>
      <c r="G27" s="29"/>
      <c r="H27" s="29"/>
      <c r="I27" s="125">
        <f>IFERROR(VLOOKUP($A27,'Balancete 2016'!$A:$D,4,0),"0")</f>
        <v>1891081.36</v>
      </c>
      <c r="J27" s="6"/>
      <c r="K27" s="57"/>
      <c r="M27" s="87" t="str">
        <f>VLOOKUP(A27,'1 sem.15'!A:D,1,0)</f>
        <v>8.1.7.18.21.01</v>
      </c>
      <c r="N27" s="88" t="str">
        <f>VLOOKUP(A27,'1 sem.15'!A:D,3,0)</f>
        <v>DESP DE HONOR - DIRETORIA/CONS DE ADMINISTRACAO</v>
      </c>
      <c r="O27" s="88">
        <f>VLOOKUP(A27,'1 sem.15'!A:D,4,0)</f>
        <v>894987.82</v>
      </c>
      <c r="P27" s="7"/>
      <c r="Q27" s="6"/>
    </row>
    <row r="28" spans="1:17">
      <c r="A28" s="30" t="s">
        <v>65</v>
      </c>
      <c r="B28" s="29">
        <v>0</v>
      </c>
      <c r="C28" s="29" t="s">
        <v>432</v>
      </c>
      <c r="D28" s="71">
        <f>IFERROR(VLOOKUP($A28,'Balancete 2015'!$A:$D,4,0),"0")+O28</f>
        <v>177394.27000000002</v>
      </c>
      <c r="E28" s="29"/>
      <c r="F28" s="29"/>
      <c r="G28" s="29"/>
      <c r="H28" s="29"/>
      <c r="I28" s="125">
        <f>IFERROR(VLOOKUP($A28,'Balancete 2016'!$A:$D,4,0),"0")</f>
        <v>199366.42</v>
      </c>
      <c r="J28" s="6"/>
      <c r="K28" s="57"/>
      <c r="M28" s="87" t="str">
        <f>VLOOKUP(A28,'1 sem.15'!A:D,1,0)</f>
        <v>8.1.7.18.21.02</v>
      </c>
      <c r="N28" s="88" t="str">
        <f>VLOOKUP(A28,'1 sem.15'!A:D,3,0)</f>
        <v>DESPESAS COM FGTS - DIRETORIA</v>
      </c>
      <c r="O28" s="88">
        <f>VLOOKUP(A28,'1 sem.15'!A:D,4,0)</f>
        <v>80861.39</v>
      </c>
      <c r="P28" s="7"/>
      <c r="Q28" s="6"/>
    </row>
    <row r="29" spans="1:17">
      <c r="A29" s="30" t="s">
        <v>66</v>
      </c>
      <c r="B29" s="29">
        <v>-8</v>
      </c>
      <c r="C29" s="29" t="s">
        <v>433</v>
      </c>
      <c r="D29" s="71">
        <f>IFERROR(VLOOKUP($A29,'Balancete 2015'!$A:$D,4,0),"0")+O29</f>
        <v>510448.33999999997</v>
      </c>
      <c r="E29" s="29"/>
      <c r="F29" s="29"/>
      <c r="G29" s="29"/>
      <c r="H29" s="29"/>
      <c r="I29" s="125">
        <f>IFERROR(VLOOKUP($A29,'Balancete 2016'!$A:$D,4,0),"0")</f>
        <v>574947.17000000004</v>
      </c>
      <c r="J29" s="6"/>
      <c r="K29" s="57"/>
      <c r="M29" s="87" t="str">
        <f>VLOOKUP(A29,'1 sem.15'!A:D,1,0)</f>
        <v>8.1.7.18.21.03</v>
      </c>
      <c r="N29" s="88" t="str">
        <f>VLOOKUP(A29,'1 sem.15'!A:D,3,0)</f>
        <v>DESPESAS COM INSS - DIRETORIA</v>
      </c>
      <c r="O29" s="88">
        <f>VLOOKUP(A29,'1 sem.15'!A:D,4,0)</f>
        <v>219637.62</v>
      </c>
      <c r="P29" s="7"/>
      <c r="Q29" s="6"/>
    </row>
    <row r="30" spans="1:17">
      <c r="A30" s="30" t="s">
        <v>67</v>
      </c>
      <c r="B30" s="29">
        <v>-4</v>
      </c>
      <c r="C30" s="29" t="s">
        <v>434</v>
      </c>
      <c r="D30" s="71">
        <f>IFERROR(VLOOKUP($A30,'Balancete 2015'!$A:$D,4,0),"0")+O30</f>
        <v>42969.42</v>
      </c>
      <c r="E30" s="29"/>
      <c r="F30" s="29"/>
      <c r="G30" s="29"/>
      <c r="H30" s="29"/>
      <c r="I30" s="125">
        <f>IFERROR(VLOOKUP($A30,'Balancete 2016'!$A:$D,4,0),"0")</f>
        <v>147154.07</v>
      </c>
      <c r="J30" s="6"/>
      <c r="K30" s="57"/>
      <c r="M30" s="87" t="str">
        <f>VLOOKUP(A30,'1 sem.15'!A:D,1,0)</f>
        <v>8.1.7.18.21.05</v>
      </c>
      <c r="N30" s="88" t="str">
        <f>VLOOKUP(A30,'1 sem.15'!A:D,3,0)</f>
        <v>DESPESAS C/ FUNCEF - DIRETORIA</v>
      </c>
      <c r="O30" s="88">
        <f>VLOOKUP(A30,'1 sem.15'!A:D,4,0)</f>
        <v>32406.45</v>
      </c>
      <c r="P30" s="7"/>
      <c r="Q30" s="6"/>
    </row>
    <row r="31" spans="1:17">
      <c r="A31" s="30" t="s">
        <v>68</v>
      </c>
      <c r="B31" s="29">
        <v>0</v>
      </c>
      <c r="C31" s="29" t="s">
        <v>435</v>
      </c>
      <c r="D31" s="71">
        <f>IFERROR(VLOOKUP($A31,'Balancete 2015'!$A:$D,4,0),"0")+O31</f>
        <v>64322.600000000006</v>
      </c>
      <c r="E31" s="29"/>
      <c r="F31" s="29"/>
      <c r="G31" s="29"/>
      <c r="H31" s="29"/>
      <c r="I31" s="125">
        <f>IFERROR(VLOOKUP($A31,'Balancete 2016'!$A:$D,4,0),"0")</f>
        <v>44904</v>
      </c>
      <c r="J31" s="6"/>
      <c r="K31" s="57"/>
      <c r="M31" s="87" t="str">
        <f>VLOOKUP(A31,'1 sem.15'!A:D,1,0)</f>
        <v>8.1.7.18.21.07</v>
      </c>
      <c r="N31" s="88" t="str">
        <f>VLOOKUP(A31,'1 sem.15'!A:D,3,0)</f>
        <v>DESP AUX ALIMENTACAO - DIRETORIA</v>
      </c>
      <c r="O31" s="88">
        <f>VLOOKUP(A31,'1 sem.15'!A:D,4,0)</f>
        <v>24075.84</v>
      </c>
      <c r="P31" s="7"/>
      <c r="Q31" s="6"/>
    </row>
    <row r="32" spans="1:17">
      <c r="A32" s="30" t="s">
        <v>436</v>
      </c>
      <c r="B32" s="29">
        <v>0</v>
      </c>
      <c r="C32" s="29" t="s">
        <v>437</v>
      </c>
      <c r="D32" s="71">
        <f>IFERROR(VLOOKUP($A32,'Balancete 2015'!$A:$D,4,0),"0")+O32</f>
        <v>150327.41</v>
      </c>
      <c r="E32" s="29"/>
      <c r="F32" s="29"/>
      <c r="G32" s="29"/>
      <c r="H32" s="29"/>
      <c r="I32" s="125">
        <f>IFERROR(VLOOKUP($A32,'Balancete 2016'!$A:$D,4,0),"0")</f>
        <v>37300.35</v>
      </c>
      <c r="J32" s="6"/>
      <c r="K32" s="57"/>
      <c r="M32" s="87" t="str">
        <f>VLOOKUP(A32,'1 sem.15'!A:D,1,0)</f>
        <v>8.1.7.18.21.10</v>
      </c>
      <c r="N32" s="88" t="str">
        <f>VLOOKUP(A32,'1 sem.15'!A:D,3,0)</f>
        <v>DESP DE PROV DE 13º SAL - DIRETORIA</v>
      </c>
      <c r="O32" s="88">
        <f>VLOOKUP(A32,'1 sem.15'!A:D,4,0)</f>
        <v>74052.91</v>
      </c>
      <c r="P32" s="7"/>
      <c r="Q32" s="6"/>
    </row>
    <row r="33" spans="1:17">
      <c r="A33" s="30" t="s">
        <v>438</v>
      </c>
      <c r="B33" s="29">
        <v>-9</v>
      </c>
      <c r="C33" s="29" t="s">
        <v>439</v>
      </c>
      <c r="D33" s="71">
        <f>IFERROR(VLOOKUP($A33,'Balancete 2015'!$A:$D,4,0),"0")+O33</f>
        <v>12026.189999999999</v>
      </c>
      <c r="E33" s="29"/>
      <c r="F33" s="29"/>
      <c r="G33" s="29"/>
      <c r="H33" s="29"/>
      <c r="I33" s="125">
        <f>IFERROR(VLOOKUP($A33,'Balancete 2016'!$A:$D,4,0),"0")</f>
        <v>9602.9599999999991</v>
      </c>
      <c r="J33" s="6"/>
      <c r="K33" s="57"/>
      <c r="M33" s="87" t="str">
        <f>VLOOKUP(A33,'1 sem.15'!A:D,1,0)</f>
        <v>8.1.7.18.21.11</v>
      </c>
      <c r="N33" s="88" t="str">
        <f>VLOOKUP(A33,'1 sem.15'!A:D,3,0)</f>
        <v>DESP DE FGTS S/13º SAL - DIRETORIA</v>
      </c>
      <c r="O33" s="88">
        <f>VLOOKUP(A33,'1 sem.15'!A:D,4,0)</f>
        <v>5924.23</v>
      </c>
      <c r="P33" s="7"/>
      <c r="Q33" s="6"/>
    </row>
    <row r="34" spans="1:17">
      <c r="A34" s="30" t="s">
        <v>440</v>
      </c>
      <c r="B34" s="29">
        <v>-7</v>
      </c>
      <c r="C34" s="29" t="s">
        <v>441</v>
      </c>
      <c r="D34" s="71">
        <f>IFERROR(VLOOKUP($A34,'Balancete 2015'!$A:$D,4,0),"0")+O34</f>
        <v>30065.48</v>
      </c>
      <c r="E34" s="29"/>
      <c r="F34" s="29"/>
      <c r="G34" s="29"/>
      <c r="H34" s="29"/>
      <c r="I34" s="125">
        <f>IFERROR(VLOOKUP($A34,'Balancete 2016'!$A:$D,4,0),"0")</f>
        <v>29683.919999999998</v>
      </c>
      <c r="J34" s="6"/>
      <c r="K34" s="57"/>
      <c r="M34" s="87" t="str">
        <f>VLOOKUP(A34,'1 sem.15'!A:D,1,0)</f>
        <v>8.1.7.18.21.12</v>
      </c>
      <c r="N34" s="88" t="str">
        <f>VLOOKUP(A34,'1 sem.15'!A:D,3,0)</f>
        <v>DESP C/ INSS - DIRETORIA</v>
      </c>
      <c r="O34" s="88">
        <f>VLOOKUP(A34,'1 sem.15'!A:D,4,0)</f>
        <v>14810.58</v>
      </c>
      <c r="P34" s="7"/>
      <c r="Q34" s="6"/>
    </row>
    <row r="35" spans="1:17">
      <c r="A35" s="30" t="s">
        <v>442</v>
      </c>
      <c r="B35" s="29">
        <v>-5</v>
      </c>
      <c r="C35" s="29" t="s">
        <v>443</v>
      </c>
      <c r="D35" s="71">
        <f>IFERROR(VLOOKUP($A35,'Balancete 2015'!$A:$D,4,0),"0")+O35</f>
        <v>18039.29</v>
      </c>
      <c r="E35" s="29"/>
      <c r="F35" s="29"/>
      <c r="G35" s="29"/>
      <c r="H35" s="29"/>
      <c r="I35" s="125">
        <f>IFERROR(VLOOKUP($A35,'Balancete 2016'!$A:$D,4,0),"0")</f>
        <v>10414.31</v>
      </c>
      <c r="J35" s="6"/>
      <c r="K35" s="57"/>
      <c r="M35" s="87" t="str">
        <f>VLOOKUP(A35,'1 sem.15'!A:D,1,0)</f>
        <v>8.1.7.18.21.13</v>
      </c>
      <c r="N35" s="88" t="str">
        <f>VLOOKUP(A35,'1 sem.15'!A:D,3,0)</f>
        <v>DESP C/ FUNCEF S/13ºSAL - DIRETORIA</v>
      </c>
      <c r="O35" s="88">
        <f>VLOOKUP(A35,'1 sem.15'!A:D,4,0)</f>
        <v>8886.35</v>
      </c>
      <c r="P35" s="7"/>
      <c r="Q35" s="6"/>
    </row>
    <row r="36" spans="1:17">
      <c r="A36" s="30" t="s">
        <v>69</v>
      </c>
      <c r="B36" s="29">
        <v>-3</v>
      </c>
      <c r="C36" s="29" t="s">
        <v>444</v>
      </c>
      <c r="D36" s="71">
        <f>IFERROR(VLOOKUP($A36,'Balancete 2015'!$A:$D,4,0),"0")+O36</f>
        <v>64783.659999999996</v>
      </c>
      <c r="E36" s="29"/>
      <c r="F36" s="29"/>
      <c r="G36" s="29"/>
      <c r="H36" s="29"/>
      <c r="I36" s="125">
        <f>IFERROR(VLOOKUP($A36,'Balancete 2016'!$A:$D,4,0),"0")</f>
        <v>30852.19</v>
      </c>
      <c r="J36" s="6"/>
      <c r="K36" s="57"/>
      <c r="M36" s="87" t="str">
        <f>VLOOKUP(A36,'1 sem.15'!A:D,1,0)</f>
        <v>8.1.7.18.21.14</v>
      </c>
      <c r="N36" s="88" t="str">
        <f>VLOOKUP(A36,'1 sem.15'!A:D,3,0)</f>
        <v>DESP DE PROV DE FERIAS - DIRETORIA</v>
      </c>
      <c r="O36" s="88">
        <f>VLOOKUP(A36,'1 sem.15'!A:D,4,0)</f>
        <v>30028.39</v>
      </c>
      <c r="P36" s="7"/>
      <c r="Q36" s="6"/>
    </row>
    <row r="37" spans="1:17">
      <c r="A37" s="30" t="s">
        <v>70</v>
      </c>
      <c r="B37" s="29">
        <v>-1</v>
      </c>
      <c r="C37" s="29" t="s">
        <v>445</v>
      </c>
      <c r="D37" s="71">
        <f>IFERROR(VLOOKUP($A37,'Balancete 2015'!$A:$D,4,0),"0")+O37</f>
        <v>34747.85</v>
      </c>
      <c r="E37" s="29"/>
      <c r="F37" s="29"/>
      <c r="G37" s="29"/>
      <c r="H37" s="29"/>
      <c r="I37" s="125">
        <f>IFERROR(VLOOKUP($A37,'Balancete 2016'!$A:$D,4,0),"0")</f>
        <v>64239.23</v>
      </c>
      <c r="J37" s="6"/>
      <c r="K37" s="57"/>
      <c r="M37" s="87" t="str">
        <f>VLOOKUP(A37,'1 sem.15'!A:D,1,0)</f>
        <v>8.1.7.18.21.15</v>
      </c>
      <c r="N37" s="88" t="str">
        <f>VLOOKUP(A37,'1 sem.15'!A:D,3,0)</f>
        <v>DESP C/ PROV LICENCA PREMIO - DIRETORIA</v>
      </c>
      <c r="O37" s="88">
        <f>VLOOKUP(A37,'1 sem.15'!A:D,4,0)</f>
        <v>34747.85</v>
      </c>
      <c r="P37" s="7"/>
      <c r="Q37" s="6"/>
    </row>
    <row r="38" spans="1:17">
      <c r="A38" s="30" t="s">
        <v>71</v>
      </c>
      <c r="B38" s="29">
        <v>0</v>
      </c>
      <c r="C38" s="29" t="s">
        <v>446</v>
      </c>
      <c r="D38" s="71">
        <f>IFERROR(VLOOKUP($A38,'Balancete 2015'!$A:$D,4,0),"0")+O38</f>
        <v>16076.470000000001</v>
      </c>
      <c r="E38" s="29"/>
      <c r="F38" s="29"/>
      <c r="G38" s="29"/>
      <c r="H38" s="29"/>
      <c r="I38" s="125">
        <f>IFERROR(VLOOKUP($A38,'Balancete 2016'!$A:$D,4,0),"0")</f>
        <v>22612.45</v>
      </c>
      <c r="J38" s="6"/>
      <c r="K38" s="57"/>
      <c r="M38" s="87" t="str">
        <f>VLOOKUP(A38,'1 sem.15'!A:D,1,0)</f>
        <v>8.1.7.18.21.16</v>
      </c>
      <c r="N38" s="88" t="str">
        <f>VLOOKUP(A38,'1 sem.15'!A:D,3,0)</f>
        <v>DESP C/ PROV DE APIP - DIRETORIA</v>
      </c>
      <c r="O38" s="88">
        <f>VLOOKUP(A38,'1 sem.15'!A:D,4,0)</f>
        <v>9652.18</v>
      </c>
      <c r="P38" s="7"/>
      <c r="Q38" s="6"/>
    </row>
    <row r="39" spans="1:17" s="93" customFormat="1">
      <c r="A39" s="84" t="s">
        <v>72</v>
      </c>
      <c r="B39" s="78">
        <v>-8</v>
      </c>
      <c r="C39" s="78" t="s">
        <v>73</v>
      </c>
      <c r="D39" s="125">
        <f>IFERROR(VLOOKUP($A39,'Balancete 2015'!$A:$D,4,0),"0")+O39</f>
        <v>109193.44</v>
      </c>
      <c r="E39" s="78">
        <v>400</v>
      </c>
      <c r="F39" s="78">
        <v>100</v>
      </c>
      <c r="G39" s="78">
        <v>700</v>
      </c>
      <c r="H39" s="78"/>
      <c r="I39" s="125">
        <f>IFERROR(VLOOKUP($A39,'Balancete 2016'!$A:$D,4,0),"0")</f>
        <v>107688.12</v>
      </c>
      <c r="J39" s="95"/>
      <c r="K39" s="57"/>
      <c r="M39" s="87" t="str">
        <f>VLOOKUP(A39,'1 sem.15'!A:D,1,0)</f>
        <v>8.1.7.21</v>
      </c>
      <c r="N39" s="161" t="str">
        <f>VLOOKUP(A39,'1 sem.15'!A:D,3,0)</f>
        <v>DESPESAS DE MANUTENCAO E CONSERVACAO DE BENS</v>
      </c>
      <c r="O39" s="161">
        <f>VLOOKUP(A39,'1 sem.15'!A:D,4,0)</f>
        <v>55158.82</v>
      </c>
      <c r="P39" s="100"/>
      <c r="Q39" s="95"/>
    </row>
    <row r="40" spans="1:17">
      <c r="A40" s="30" t="s">
        <v>74</v>
      </c>
      <c r="B40" s="29">
        <v>0</v>
      </c>
      <c r="C40" s="29" t="s">
        <v>75</v>
      </c>
      <c r="D40" s="71">
        <f>IFERROR(VLOOKUP($A40,'Balancete 2015'!$A:$D,4,0),"0")+O40</f>
        <v>109193.44</v>
      </c>
      <c r="E40" s="29"/>
      <c r="F40" s="29"/>
      <c r="G40" s="29"/>
      <c r="H40" s="29"/>
      <c r="I40" s="125">
        <f>IFERROR(VLOOKUP($A40,'Balancete 2016'!$A:$D,4,0),"0")</f>
        <v>107688.12</v>
      </c>
      <c r="J40" s="6"/>
      <c r="K40" s="57"/>
      <c r="M40" s="87" t="str">
        <f>VLOOKUP(A40,'1 sem.15'!A:D,1,0)</f>
        <v>8.1.7.21.11</v>
      </c>
      <c r="N40" s="88" t="str">
        <f>VLOOKUP(A40,'1 sem.15'!A:D,3,0)</f>
        <v>DESP DE MANUT E CONSERVACAO DE BENS - CAIXAPAR</v>
      </c>
      <c r="O40" s="88">
        <f>VLOOKUP(A40,'1 sem.15'!A:D,4,0)</f>
        <v>55158.82</v>
      </c>
      <c r="P40" s="7"/>
      <c r="Q40" s="6"/>
    </row>
    <row r="41" spans="1:17">
      <c r="A41" s="30" t="s">
        <v>76</v>
      </c>
      <c r="B41" s="29">
        <v>-8</v>
      </c>
      <c r="C41" s="29" t="s">
        <v>447</v>
      </c>
      <c r="D41" s="71">
        <f>IFERROR(VLOOKUP($A41,'Balancete 2015'!$A:$D,4,0),"0")+O41</f>
        <v>109193.44</v>
      </c>
      <c r="E41" s="29"/>
      <c r="F41" s="29"/>
      <c r="G41" s="29"/>
      <c r="H41" s="29"/>
      <c r="I41" s="125">
        <f>IFERROR(VLOOKUP($A41,'Balancete 2016'!$A:$D,4,0),"0")</f>
        <v>107688.12</v>
      </c>
      <c r="J41" s="6"/>
      <c r="K41" s="57"/>
      <c r="M41" s="87" t="str">
        <f>VLOOKUP(A41,'1 sem.15'!A:D,1,0)</f>
        <v>8.1.7.21.11.01</v>
      </c>
      <c r="N41" s="88" t="str">
        <f>VLOOKUP(A41,'1 sem.15'!A:D,3,0)</f>
        <v>DESP DE MANUT E CONSERV DE BENS/CAIXAPAR</v>
      </c>
      <c r="O41" s="88">
        <f>VLOOKUP(A41,'1 sem.15'!A:D,4,0)</f>
        <v>55158.82</v>
      </c>
      <c r="P41" s="7"/>
      <c r="Q41" s="6"/>
    </row>
    <row r="42" spans="1:17" s="93" customFormat="1">
      <c r="A42" s="84" t="s">
        <v>77</v>
      </c>
      <c r="B42" s="78">
        <v>-5</v>
      </c>
      <c r="C42" s="78" t="s">
        <v>78</v>
      </c>
      <c r="D42" s="125">
        <f>IFERROR(VLOOKUP($A42,'Balancete 2015'!$A:$D,4,0),"0")+O42</f>
        <v>562304.61</v>
      </c>
      <c r="E42" s="78">
        <v>400</v>
      </c>
      <c r="F42" s="78"/>
      <c r="G42" s="78">
        <v>100</v>
      </c>
      <c r="H42" s="78"/>
      <c r="I42" s="125">
        <f>IFERROR(VLOOKUP($A42,'Balancete 2016'!$A:$D,4,0),"0")</f>
        <v>887727</v>
      </c>
      <c r="J42" s="95"/>
      <c r="K42" s="57"/>
      <c r="M42" s="87" t="str">
        <f>VLOOKUP(A42,'1 sem.15'!A:D,1,0)</f>
        <v>8.1.7.27</v>
      </c>
      <c r="N42" s="161" t="str">
        <f>VLOOKUP(A42,'1 sem.15'!A:D,3,0)</f>
        <v>DESPESAS DE PESSOAL - BENEFICIOS</v>
      </c>
      <c r="O42" s="161">
        <f>VLOOKUP(A42,'1 sem.15'!A:D,4,0)</f>
        <v>150242.76</v>
      </c>
      <c r="P42" s="100"/>
      <c r="Q42" s="95"/>
    </row>
    <row r="43" spans="1:17">
      <c r="A43" s="30" t="s">
        <v>79</v>
      </c>
      <c r="B43" s="29">
        <v>-3</v>
      </c>
      <c r="C43" s="29" t="s">
        <v>448</v>
      </c>
      <c r="D43" s="71">
        <f>IFERROR(VLOOKUP($A43,'Balancete 2015'!$A:$D,4,0),"0")+O43</f>
        <v>562304.61</v>
      </c>
      <c r="E43" s="29"/>
      <c r="F43" s="29"/>
      <c r="G43" s="29"/>
      <c r="H43" s="29"/>
      <c r="I43" s="125">
        <f>IFERROR(VLOOKUP($A43,'Balancete 2016'!$A:$D,4,0),"0")</f>
        <v>887727</v>
      </c>
      <c r="J43" s="6"/>
      <c r="K43" s="57"/>
      <c r="M43" s="87" t="str">
        <f>VLOOKUP(A43,'1 sem.15'!A:D,1,0)</f>
        <v>8.1.7.27.12</v>
      </c>
      <c r="N43" s="88" t="str">
        <f>VLOOKUP(A43,'1 sem.15'!A:D,3,0)</f>
        <v>DESPESAS DE PESSOAL - BENEFICIOS/CAIXAPAR</v>
      </c>
      <c r="O43" s="88">
        <f>VLOOKUP(A43,'1 sem.15'!A:D,4,0)</f>
        <v>150242.76</v>
      </c>
      <c r="P43" s="7"/>
      <c r="Q43" s="6"/>
    </row>
    <row r="44" spans="1:17">
      <c r="A44" s="30" t="s">
        <v>80</v>
      </c>
      <c r="B44" s="29">
        <v>-1</v>
      </c>
      <c r="C44" s="29" t="s">
        <v>449</v>
      </c>
      <c r="D44" s="71">
        <f>IFERROR(VLOOKUP($A44,'Balancete 2015'!$A:$D,4,0),"0")+O44</f>
        <v>28745.3</v>
      </c>
      <c r="E44" s="29"/>
      <c r="F44" s="29"/>
      <c r="G44" s="29"/>
      <c r="H44" s="29"/>
      <c r="I44" s="125">
        <f>IFERROR(VLOOKUP($A44,'Balancete 2016'!$A:$D,4,0),"0")</f>
        <v>19250.259999999998</v>
      </c>
      <c r="J44" s="6"/>
      <c r="K44" s="57"/>
      <c r="M44" s="87" t="str">
        <f>VLOOKUP(A44,'1 sem.15'!A:D,1,0)</f>
        <v>8.1.7.27.12.01</v>
      </c>
      <c r="N44" s="88" t="str">
        <f>VLOOKUP(A44,'1 sem.15'!A:D,3,0)</f>
        <v>DESP DE PESSOAL - PROG ASSIST A INFAN/CAIXAPAR</v>
      </c>
      <c r="O44" s="88">
        <f>VLOOKUP(A44,'1 sem.15'!A:D,4,0)</f>
        <v>17825.64</v>
      </c>
      <c r="P44" s="7"/>
      <c r="Q44" s="6"/>
    </row>
    <row r="45" spans="1:17">
      <c r="A45" s="30" t="s">
        <v>81</v>
      </c>
      <c r="B45" s="29">
        <v>-8</v>
      </c>
      <c r="C45" s="29" t="s">
        <v>450</v>
      </c>
      <c r="D45" s="71">
        <f>IFERROR(VLOOKUP($A45,'Balancete 2015'!$A:$D,4,0),"0")+O45</f>
        <v>250669.52</v>
      </c>
      <c r="E45" s="29"/>
      <c r="F45" s="29"/>
      <c r="G45" s="29"/>
      <c r="H45" s="29"/>
      <c r="I45" s="125">
        <f>IFERROR(VLOOKUP($A45,'Balancete 2016'!$A:$D,4,0),"0")</f>
        <v>259438</v>
      </c>
      <c r="J45" s="6"/>
      <c r="K45" s="57"/>
      <c r="M45" s="87" t="str">
        <f>VLOOKUP(A45,'1 sem.15'!A:D,1,0)</f>
        <v>8.1.7.27.12.03</v>
      </c>
      <c r="N45" s="88" t="str">
        <f>VLOOKUP(A45,'1 sem.15'!A:D,3,0)</f>
        <v>DESP DE PESSOAL - AUX ALIMENTACAO/CAIXAPAR</v>
      </c>
      <c r="O45" s="88">
        <f>VLOOKUP(A45,'1 sem.15'!A:D,4,0)</f>
        <v>132417.12</v>
      </c>
      <c r="P45" s="7"/>
      <c r="Q45" s="6"/>
    </row>
    <row r="46" spans="1:17">
      <c r="A46" t="s">
        <v>1036</v>
      </c>
      <c r="B46">
        <v>0</v>
      </c>
      <c r="C46" t="s">
        <v>1037</v>
      </c>
      <c r="D46" s="71"/>
      <c r="E46" s="29"/>
      <c r="F46" s="29"/>
      <c r="G46" s="29"/>
      <c r="H46" s="29"/>
      <c r="I46" s="125">
        <f>IFERROR(VLOOKUP($A46,'Balancete 2016'!$A:$D,4,0),"0")</f>
        <v>1191.45</v>
      </c>
      <c r="J46" s="6"/>
      <c r="K46" s="57"/>
      <c r="M46" s="87"/>
      <c r="N46" s="88"/>
      <c r="O46" s="88"/>
      <c r="P46" s="7"/>
      <c r="Q46" s="6"/>
    </row>
    <row r="47" spans="1:17">
      <c r="A47" s="56" t="s">
        <v>892</v>
      </c>
      <c r="B47" s="29">
        <v>9</v>
      </c>
      <c r="C47" s="75" t="s">
        <v>893</v>
      </c>
      <c r="D47" s="71">
        <f>IFERROR(VLOOKUP($A47,'Balancete 2015'!$A:$D,4,0),"0")+O47</f>
        <v>282889.78999999998</v>
      </c>
      <c r="E47" s="29"/>
      <c r="F47" s="29"/>
      <c r="G47" s="29"/>
      <c r="H47" s="29"/>
      <c r="I47" s="125">
        <f>IFERROR(VLOOKUP($A47,'Balancete 2016'!$A:$D,4,0),"0")</f>
        <v>607847.29</v>
      </c>
      <c r="J47" s="6"/>
      <c r="K47" s="57"/>
      <c r="M47" s="87" t="str">
        <f>+A47</f>
        <v>8.1.7.27.12.08</v>
      </c>
      <c r="N47" s="88" t="str">
        <f>+C47</f>
        <v>DESP DE PESSOAL - PLR</v>
      </c>
      <c r="O47" s="88">
        <v>0</v>
      </c>
      <c r="P47" s="7"/>
      <c r="Q47" s="6"/>
    </row>
    <row r="48" spans="1:17" s="93" customFormat="1">
      <c r="A48" s="84" t="s">
        <v>82</v>
      </c>
      <c r="B48" s="78">
        <v>-7</v>
      </c>
      <c r="C48" s="78" t="s">
        <v>83</v>
      </c>
      <c r="D48" s="125">
        <f>IFERROR(VLOOKUP($A48,'Balancete 2015'!$A:$D,4,0),"0")+O48</f>
        <v>1833577.76</v>
      </c>
      <c r="E48" s="78">
        <v>400</v>
      </c>
      <c r="F48" s="78"/>
      <c r="G48" s="78"/>
      <c r="H48" s="78"/>
      <c r="I48" s="125">
        <f>IFERROR(VLOOKUP($A48,'Balancete 2016'!$A:$D,4,0),"0")</f>
        <v>1905683.21</v>
      </c>
      <c r="J48" s="95"/>
      <c r="K48" s="57"/>
      <c r="M48" s="87" t="str">
        <f>VLOOKUP(A48,'1 sem.15'!A:D,1,0)</f>
        <v>8.1.7.30</v>
      </c>
      <c r="N48" s="161" t="str">
        <f>VLOOKUP(A48,'1 sem.15'!A:D,3,0)</f>
        <v>DESPESAS DE PESSOAL - ENCARGOS SOCIAIS</v>
      </c>
      <c r="O48" s="161">
        <f>VLOOKUP(A48,'1 sem.15'!A:D,4,0)</f>
        <v>865993.56</v>
      </c>
      <c r="P48" s="100"/>
      <c r="Q48" s="95"/>
    </row>
    <row r="49" spans="1:17">
      <c r="A49" s="30" t="s">
        <v>84</v>
      </c>
      <c r="B49" s="29">
        <v>-5</v>
      </c>
      <c r="C49" s="29" t="s">
        <v>453</v>
      </c>
      <c r="D49" s="71">
        <f>IFERROR(VLOOKUP($A49,'Balancete 2015'!$A:$D,4,0),"0")+O49</f>
        <v>298734.84999999998</v>
      </c>
      <c r="E49" s="29"/>
      <c r="F49" s="29"/>
      <c r="G49" s="29">
        <v>200</v>
      </c>
      <c r="H49" s="29"/>
      <c r="I49" s="125">
        <f>IFERROR(VLOOKUP($A49,'Balancete 2016'!$A:$D,4,0),"0")</f>
        <v>306301.55</v>
      </c>
      <c r="J49" s="6"/>
      <c r="K49" s="57"/>
      <c r="M49" s="87" t="str">
        <f>VLOOKUP(A49,'1 sem.15'!A:D,1,0)</f>
        <v>8.1.7.30.12</v>
      </c>
      <c r="N49" s="88" t="str">
        <f>VLOOKUP(A49,'1 sem.15'!A:D,3,0)</f>
        <v>DESP DE PESSOAL ENC SOCIAIS - FGTS/CAIXAPAR</v>
      </c>
      <c r="O49" s="88">
        <f>VLOOKUP(A49,'1 sem.15'!A:D,4,0)</f>
        <v>147656.46</v>
      </c>
      <c r="P49" s="7"/>
      <c r="Q49" s="6"/>
    </row>
    <row r="50" spans="1:17">
      <c r="A50" s="30" t="s">
        <v>85</v>
      </c>
      <c r="B50" s="29">
        <v>-3</v>
      </c>
      <c r="C50" s="29" t="s">
        <v>454</v>
      </c>
      <c r="D50" s="71">
        <f>IFERROR(VLOOKUP($A50,'Balancete 2015'!$A:$D,4,0),"0")+O50</f>
        <v>277228.59999999998</v>
      </c>
      <c r="E50" s="29"/>
      <c r="F50" s="29"/>
      <c r="G50" s="29"/>
      <c r="H50" s="29"/>
      <c r="I50" s="125">
        <f>IFERROR(VLOOKUP($A50,'Balancete 2016'!$A:$D,4,0),"0")</f>
        <v>286562.59000000003</v>
      </c>
      <c r="J50" s="6"/>
      <c r="K50" s="57"/>
      <c r="M50" s="87" t="str">
        <f>VLOOKUP(A50,'1 sem.15'!A:D,1,0)</f>
        <v>8.1.7.30.12.01</v>
      </c>
      <c r="N50" s="88" t="str">
        <f>VLOOKUP(A50,'1 sem.15'!A:D,3,0)</f>
        <v>DESP DE ENC SOCIAIS - FGTS/CAIXAPAR</v>
      </c>
      <c r="O50" s="88">
        <f>VLOOKUP(A50,'1 sem.15'!A:D,4,0)</f>
        <v>136958.03</v>
      </c>
      <c r="P50" s="7"/>
      <c r="Q50" s="6"/>
    </row>
    <row r="51" spans="1:17">
      <c r="A51" s="30" t="s">
        <v>86</v>
      </c>
      <c r="B51" s="29">
        <v>-1</v>
      </c>
      <c r="C51" s="29" t="s">
        <v>455</v>
      </c>
      <c r="D51" s="71">
        <f>IFERROR(VLOOKUP($A51,'Balancete 2015'!$A:$D,4,0),"0")+O51</f>
        <v>21506.25</v>
      </c>
      <c r="E51" s="29"/>
      <c r="F51" s="29"/>
      <c r="G51" s="29"/>
      <c r="H51" s="29"/>
      <c r="I51" s="125">
        <f>IFERROR(VLOOKUP($A51,'Balancete 2016'!$A:$D,4,0),"0")</f>
        <v>19738.96</v>
      </c>
      <c r="J51" s="6"/>
      <c r="K51" s="57"/>
      <c r="M51" s="87" t="str">
        <f>VLOOKUP(A51,'1 sem.15'!A:D,1,0)</f>
        <v>8.1.7.30.12.02</v>
      </c>
      <c r="N51" s="88" t="str">
        <f>VLOOKUP(A51,'1 sem.15'!A:D,3,0)</f>
        <v>DESP DE ENC SOCIAIS - FGTS S/ 13º SAL/CAIXAPAR</v>
      </c>
      <c r="O51" s="88">
        <f>VLOOKUP(A51,'1 sem.15'!A:D,4,0)</f>
        <v>10698.43</v>
      </c>
      <c r="P51" s="7"/>
      <c r="Q51" s="6"/>
    </row>
    <row r="52" spans="1:17">
      <c r="A52" s="30" t="s">
        <v>87</v>
      </c>
      <c r="B52" s="29">
        <v>-7</v>
      </c>
      <c r="C52" s="29" t="s">
        <v>456</v>
      </c>
      <c r="D52" s="71">
        <f>IFERROR(VLOOKUP($A52,'Balancete 2015'!$A:$D,4,0),"0")+O52</f>
        <v>987051.37</v>
      </c>
      <c r="E52" s="29"/>
      <c r="F52" s="29"/>
      <c r="G52" s="29">
        <v>300</v>
      </c>
      <c r="H52" s="29"/>
      <c r="I52" s="125">
        <f>IFERROR(VLOOKUP($A52,'Balancete 2016'!$A:$D,4,0),"0")</f>
        <v>1013678.03</v>
      </c>
      <c r="J52" s="6"/>
      <c r="K52" s="57"/>
      <c r="M52" s="87" t="str">
        <f>VLOOKUP(A52,'1 sem.15'!A:D,1,0)</f>
        <v>8.1.7.30.52</v>
      </c>
      <c r="N52" s="88" t="str">
        <f>VLOOKUP(A52,'1 sem.15'!A:D,3,0)</f>
        <v>DESP DE ENC SOCIAIS - PREVI SOCIAL/CAIXAPAR</v>
      </c>
      <c r="O52" s="88">
        <f>VLOOKUP(A52,'1 sem.15'!A:D,4,0)</f>
        <v>483736.83</v>
      </c>
      <c r="P52" s="7"/>
      <c r="Q52" s="6"/>
    </row>
    <row r="53" spans="1:17">
      <c r="A53" s="30" t="s">
        <v>88</v>
      </c>
      <c r="B53" s="29">
        <v>-5</v>
      </c>
      <c r="C53" s="29" t="s">
        <v>457</v>
      </c>
      <c r="D53" s="71">
        <f>IFERROR(VLOOKUP($A53,'Balancete 2015'!$A:$D,4,0),"0")+O53</f>
        <v>987051.37</v>
      </c>
      <c r="E53" s="29"/>
      <c r="F53" s="29"/>
      <c r="G53" s="29"/>
      <c r="H53" s="29"/>
      <c r="I53" s="125">
        <f>IFERROR(VLOOKUP($A53,'Balancete 2016'!$A:$D,4,0),"0")</f>
        <v>1013678.03</v>
      </c>
      <c r="J53" s="6"/>
      <c r="K53" s="57"/>
      <c r="M53" s="87" t="str">
        <f>VLOOKUP(A53,'1 sem.15'!A:D,1,0)</f>
        <v>8.1.7.30.52.01</v>
      </c>
      <c r="N53" s="88" t="str">
        <f>VLOOKUP(A53,'1 sem.15'!A:D,3,0)</f>
        <v>DESP DE ENC SOCIAIS - INSS/CAIXAPAR</v>
      </c>
      <c r="O53" s="88">
        <f>VLOOKUP(A53,'1 sem.15'!A:D,4,0)</f>
        <v>483736.83</v>
      </c>
      <c r="P53" s="7"/>
      <c r="Q53" s="6"/>
    </row>
    <row r="54" spans="1:17">
      <c r="A54" s="30" t="s">
        <v>89</v>
      </c>
      <c r="B54" s="29">
        <v>-2</v>
      </c>
      <c r="C54" s="29" t="s">
        <v>458</v>
      </c>
      <c r="D54" s="71">
        <f>IFERROR(VLOOKUP($A54,'Balancete 2015'!$A:$D,4,0),"0")+O54</f>
        <v>411345.47</v>
      </c>
      <c r="E54" s="29"/>
      <c r="F54" s="29"/>
      <c r="G54" s="29">
        <v>400</v>
      </c>
      <c r="H54" s="29"/>
      <c r="I54" s="125">
        <f>IFERROR(VLOOKUP($A54,'Balancete 2016'!$A:$D,4,0),"0")</f>
        <v>428604.79</v>
      </c>
      <c r="J54" s="6"/>
      <c r="K54" s="57"/>
      <c r="M54" s="87" t="str">
        <f>VLOOKUP(A54,'1 sem.15'!A:D,1,0)</f>
        <v>8.1.7.30.62</v>
      </c>
      <c r="N54" s="88" t="str">
        <f>VLOOKUP(A54,'1 sem.15'!A:D,3,0)</f>
        <v>DESP DE ENC SOCIAIS - PREVI COMPLEMENT/CAIXAPAR</v>
      </c>
      <c r="O54" s="88">
        <f>VLOOKUP(A54,'1 sem.15'!A:D,4,0)</f>
        <v>175719.17</v>
      </c>
      <c r="P54" s="7"/>
      <c r="Q54" s="6"/>
    </row>
    <row r="55" spans="1:17">
      <c r="A55" s="56" t="s">
        <v>632</v>
      </c>
      <c r="B55" s="29">
        <v>0</v>
      </c>
      <c r="C55" s="59" t="s">
        <v>633</v>
      </c>
      <c r="D55" s="71">
        <f>IFERROR(VLOOKUP($A55,'Balancete 2015'!$A:$D,4,0),"0")+O55</f>
        <v>365165.29</v>
      </c>
      <c r="E55" s="29"/>
      <c r="F55" s="29"/>
      <c r="G55" s="29"/>
      <c r="H55" s="29"/>
      <c r="I55" s="125">
        <f>IFERROR(VLOOKUP($A55,'Balancete 2016'!$A:$D,4,0),"0")</f>
        <v>404796.91</v>
      </c>
      <c r="J55" s="6"/>
      <c r="K55" s="57"/>
      <c r="M55" s="87" t="str">
        <f>VLOOKUP(A55,'1 sem.15'!A:D,1,0)</f>
        <v>8.1.7.30.62.01</v>
      </c>
      <c r="N55" s="88" t="str">
        <f>VLOOKUP(A55,'1 sem.15'!A:D,3,0)</f>
        <v>DESP DE ENC SOCIAIS - FUNCEF/CAIXAPAR</v>
      </c>
      <c r="O55" s="88">
        <f>VLOOKUP(A55,'1 sem.15'!A:D,4,0)</f>
        <v>164244.24</v>
      </c>
      <c r="P55" s="7"/>
      <c r="Q55" s="6"/>
    </row>
    <row r="56" spans="1:17">
      <c r="A56" s="30" t="s">
        <v>90</v>
      </c>
      <c r="B56" s="29">
        <v>-9</v>
      </c>
      <c r="C56" s="29" t="s">
        <v>459</v>
      </c>
      <c r="D56" s="71">
        <f>IFERROR(VLOOKUP($A56,'Balancete 2015'!$A:$D,4,0),"0")+O56</f>
        <v>46180.18</v>
      </c>
      <c r="E56" s="29"/>
      <c r="F56" s="29"/>
      <c r="G56" s="29"/>
      <c r="H56" s="29"/>
      <c r="I56" s="125">
        <f>IFERROR(VLOOKUP($A56,'Balancete 2016'!$A:$D,4,0),"0")</f>
        <v>23807.88</v>
      </c>
      <c r="J56" s="6"/>
      <c r="K56" s="57"/>
      <c r="M56" s="87" t="str">
        <f>VLOOKUP(A56,'1 sem.15'!A:D,1,0)</f>
        <v>8.1.7.30.62.02</v>
      </c>
      <c r="N56" s="88" t="str">
        <f>VLOOKUP(A56,'1 sem.15'!A:D,3,0)</f>
        <v>DESP DE ENC SOCIAIS - FUNCEF S/13º SAL/CAIXAPAR</v>
      </c>
      <c r="O56" s="88">
        <f>VLOOKUP(A56,'1 sem.15'!A:D,4,0)</f>
        <v>11474.93</v>
      </c>
      <c r="P56" s="7"/>
      <c r="Q56" s="6"/>
    </row>
    <row r="57" spans="1:17">
      <c r="A57" s="30" t="s">
        <v>91</v>
      </c>
      <c r="B57" s="29">
        <v>0</v>
      </c>
      <c r="C57" s="29" t="s">
        <v>460</v>
      </c>
      <c r="D57" s="71">
        <f>IFERROR(VLOOKUP($A57,'Balancete 2015'!$A:$D,4,0),"0")+O57</f>
        <v>136446.07</v>
      </c>
      <c r="E57" s="29"/>
      <c r="F57" s="29"/>
      <c r="G57" s="29">
        <v>500</v>
      </c>
      <c r="H57" s="29"/>
      <c r="I57" s="125">
        <f>IFERROR(VLOOKUP($A57,'Balancete 2016'!$A:$D,4,0),"0")</f>
        <v>157098.84</v>
      </c>
      <c r="J57" s="6"/>
      <c r="K57" s="57"/>
      <c r="M57" s="87" t="str">
        <f>VLOOKUP(A57,'1 sem.15'!A:D,1,0)</f>
        <v>8.1.7.30.97</v>
      </c>
      <c r="N57" s="88" t="str">
        <f>VLOOKUP(A57,'1 sem.15'!A:D,3,0)</f>
        <v>DESP DE ENC SOCIAIS - OUTROS/CAIXAPAR</v>
      </c>
      <c r="O57" s="88">
        <f>VLOOKUP(A57,'1 sem.15'!A:D,4,0)</f>
        <v>58881.1</v>
      </c>
      <c r="P57" s="7"/>
      <c r="Q57" s="6"/>
    </row>
    <row r="58" spans="1:17">
      <c r="A58" s="30" t="s">
        <v>92</v>
      </c>
      <c r="B58" s="29">
        <v>-9</v>
      </c>
      <c r="C58" s="29" t="s">
        <v>461</v>
      </c>
      <c r="D58" s="71">
        <f>IFERROR(VLOOKUP($A58,'Balancete 2015'!$A:$D,4,0),"0")+O58</f>
        <v>136446.07</v>
      </c>
      <c r="E58" s="29"/>
      <c r="F58" s="29"/>
      <c r="G58" s="29"/>
      <c r="H58" s="29"/>
      <c r="I58" s="125">
        <f>IFERROR(VLOOKUP($A58,'Balancete 2016'!$A:$D,4,0),"0")</f>
        <v>157098.84</v>
      </c>
      <c r="J58" s="6"/>
      <c r="K58" s="57"/>
      <c r="M58" s="87" t="str">
        <f>VLOOKUP(A58,'1 sem.15'!A:D,1,0)</f>
        <v>8.1.7.30.97.01</v>
      </c>
      <c r="N58" s="88" t="str">
        <f>VLOOKUP(A58,'1 sem.15'!A:D,3,0)</f>
        <v>DESP DE ENC SOCIAIS - SAL EDUCACAO/CAIXAPAR</v>
      </c>
      <c r="O58" s="88">
        <f>VLOOKUP(A58,'1 sem.15'!A:D,4,0)</f>
        <v>58881.1</v>
      </c>
      <c r="P58" s="7"/>
      <c r="Q58" s="6"/>
    </row>
    <row r="59" spans="1:17" s="93" customFormat="1">
      <c r="A59" s="84" t="s">
        <v>93</v>
      </c>
      <c r="B59" s="78">
        <v>0</v>
      </c>
      <c r="C59" s="78" t="s">
        <v>94</v>
      </c>
      <c r="D59" s="125">
        <f>IFERROR(VLOOKUP($A59,'Balancete 2015'!$A:$D,4,0),"0")+O59</f>
        <v>4276112.17</v>
      </c>
      <c r="E59" s="78">
        <v>400</v>
      </c>
      <c r="F59" s="78"/>
      <c r="G59" s="78">
        <v>100</v>
      </c>
      <c r="H59" s="78"/>
      <c r="I59" s="125">
        <f>IFERROR(VLOOKUP($A59,'Balancete 2016'!$A:$D,4,0),"0")</f>
        <v>3924615.52</v>
      </c>
      <c r="J59" s="95"/>
      <c r="K59" s="57"/>
      <c r="M59" s="87" t="str">
        <f>VLOOKUP(A59,'1 sem.15'!A:D,1,0)</f>
        <v>8.1.7.33</v>
      </c>
      <c r="N59" s="161" t="str">
        <f>VLOOKUP(A59,'1 sem.15'!A:D,3,0)</f>
        <v>DESPESAS DE PESSOAL - PROVENTOS</v>
      </c>
      <c r="O59" s="161">
        <f>VLOOKUP(A59,'1 sem.15'!A:D,4,0)</f>
        <v>2104059.1</v>
      </c>
      <c r="P59" s="100"/>
      <c r="Q59" s="95"/>
    </row>
    <row r="60" spans="1:17">
      <c r="A60" s="30" t="s">
        <v>95</v>
      </c>
      <c r="B60" s="29">
        <v>-2</v>
      </c>
      <c r="C60" s="29" t="s">
        <v>462</v>
      </c>
      <c r="D60" s="71">
        <f>IFERROR(VLOOKUP($A60,'Balancete 2015'!$A:$D,4,0),"0")+O60</f>
        <v>4276112.17</v>
      </c>
      <c r="E60" s="29"/>
      <c r="F60" s="29"/>
      <c r="G60" s="29"/>
      <c r="H60" s="29"/>
      <c r="I60" s="125">
        <f>IFERROR(VLOOKUP($A60,'Balancete 2016'!$A:$D,4,0),"0")</f>
        <v>3924615.52</v>
      </c>
      <c r="J60" s="6"/>
      <c r="K60" s="57"/>
      <c r="M60" s="87" t="str">
        <f>VLOOKUP(A60,'1 sem.15'!A:D,1,0)</f>
        <v>8.1.7.33.11</v>
      </c>
      <c r="N60" s="88" t="str">
        <f>VLOOKUP(A60,'1 sem.15'!A:D,3,0)</f>
        <v>DESPESAS DE PESSOAL - PROVENTOS/CAIXAPAR</v>
      </c>
      <c r="O60" s="88">
        <f>VLOOKUP(A60,'1 sem.15'!A:D,4,0)</f>
        <v>2104059.1</v>
      </c>
      <c r="P60" s="7"/>
      <c r="Q60" s="6"/>
    </row>
    <row r="61" spans="1:17">
      <c r="A61" s="30" t="s">
        <v>96</v>
      </c>
      <c r="B61" s="29">
        <v>0</v>
      </c>
      <c r="C61" s="29" t="s">
        <v>463</v>
      </c>
      <c r="D61" s="71">
        <f>IFERROR(VLOOKUP($A61,'Balancete 2015'!$A:$D,4,0),"0")+O61</f>
        <v>1046076.8400000001</v>
      </c>
      <c r="E61" s="29"/>
      <c r="F61" s="29"/>
      <c r="G61" s="29"/>
      <c r="H61" s="29"/>
      <c r="I61" s="125">
        <f>IFERROR(VLOOKUP($A61,'Balancete 2016'!$A:$D,4,0),"0")</f>
        <v>1074100</v>
      </c>
      <c r="J61" s="6"/>
      <c r="K61" s="57"/>
      <c r="M61" s="87" t="str">
        <f>VLOOKUP(A61,'1 sem.15'!A:D,1,0)</f>
        <v>8.1.7.33.11.01</v>
      </c>
      <c r="N61" s="88" t="str">
        <f>VLOOKUP(A61,'1 sem.15'!A:D,3,0)</f>
        <v>DESP DE PESSOAL - SAL PADRAO/CAIXAPAR</v>
      </c>
      <c r="O61" s="88">
        <f>VLOOKUP(A61,'1 sem.15'!A:D,4,0)</f>
        <v>522579.44</v>
      </c>
      <c r="P61" s="7"/>
      <c r="Q61" s="6"/>
    </row>
    <row r="62" spans="1:17">
      <c r="A62" s="30" t="s">
        <v>97</v>
      </c>
      <c r="B62" s="29">
        <v>-9</v>
      </c>
      <c r="C62" s="29" t="s">
        <v>464</v>
      </c>
      <c r="D62" s="71">
        <f>IFERROR(VLOOKUP($A62,'Balancete 2015'!$A:$D,4,0),"0")+O62</f>
        <v>1427564.0699999998</v>
      </c>
      <c r="E62" s="29"/>
      <c r="F62" s="29"/>
      <c r="G62" s="29"/>
      <c r="H62" s="29"/>
      <c r="I62" s="125">
        <f>IFERROR(VLOOKUP($A62,'Balancete 2016'!$A:$D,4,0),"0")</f>
        <v>1424834.65</v>
      </c>
      <c r="J62" s="6"/>
      <c r="K62" s="57"/>
      <c r="M62" s="87" t="str">
        <f>VLOOKUP(A62,'1 sem.15'!A:D,1,0)</f>
        <v>8.1.7.33.11.02</v>
      </c>
      <c r="N62" s="88" t="str">
        <f>VLOOKUP(A62,'1 sem.15'!A:D,3,0)</f>
        <v>DESP DE PESSOAL - FUNCAO DE CONFIANCA/CAIXAPAR</v>
      </c>
      <c r="O62" s="88">
        <f>VLOOKUP(A62,'1 sem.15'!A:D,4,0)</f>
        <v>699166.62</v>
      </c>
      <c r="P62" s="7"/>
      <c r="Q62" s="6"/>
    </row>
    <row r="63" spans="1:17">
      <c r="A63" s="30" t="s">
        <v>98</v>
      </c>
      <c r="B63" s="29">
        <v>-7</v>
      </c>
      <c r="C63" s="29" t="s">
        <v>465</v>
      </c>
      <c r="D63" s="71">
        <f>IFERROR(VLOOKUP($A63,'Balancete 2015'!$A:$D,4,0),"0")+O63</f>
        <v>63551.360000000001</v>
      </c>
      <c r="E63" s="29"/>
      <c r="F63" s="29"/>
      <c r="G63" s="29"/>
      <c r="H63" s="29"/>
      <c r="I63" s="125">
        <f>IFERROR(VLOOKUP($A63,'Balancete 2016'!$A:$D,4,0),"0")</f>
        <v>42742.81</v>
      </c>
      <c r="J63" s="6"/>
      <c r="K63" s="57"/>
      <c r="M63" s="87" t="str">
        <f>VLOOKUP(A63,'1 sem.15'!A:D,1,0)</f>
        <v>8.1.7.33.11.03</v>
      </c>
      <c r="N63" s="88" t="str">
        <f>VLOOKUP(A63,'1 sem.15'!A:D,3,0)</f>
        <v>DESP DE PESSOAL - HORA EXTRA/CAIXAPAR</v>
      </c>
      <c r="O63" s="88">
        <f>VLOOKUP(A63,'1 sem.15'!A:D,4,0)</f>
        <v>47937.13</v>
      </c>
      <c r="P63" s="7"/>
      <c r="Q63" s="6"/>
    </row>
    <row r="64" spans="1:17">
      <c r="A64" s="30" t="s">
        <v>99</v>
      </c>
      <c r="B64" s="29">
        <v>-5</v>
      </c>
      <c r="C64" s="29" t="s">
        <v>466</v>
      </c>
      <c r="D64" s="71">
        <f>IFERROR(VLOOKUP($A64,'Balancete 2015'!$A:$D,4,0),"0")+O64</f>
        <v>72231.92</v>
      </c>
      <c r="E64" s="29"/>
      <c r="F64" s="29"/>
      <c r="G64" s="29"/>
      <c r="H64" s="29"/>
      <c r="I64" s="125">
        <f>IFERROR(VLOOKUP($A64,'Balancete 2016'!$A:$D,4,0),"0")</f>
        <v>69735.78</v>
      </c>
      <c r="J64" s="6"/>
      <c r="K64" s="57"/>
      <c r="M64" s="87" t="str">
        <f>VLOOKUP(A64,'1 sem.15'!A:D,1,0)</f>
        <v>8.1.7.33.11.04</v>
      </c>
      <c r="N64" s="88" t="str">
        <f>VLOOKUP(A64,'1 sem.15'!A:D,3,0)</f>
        <v>DESP DE PESSOAL - ADIC TEMPO DE SERV/CAIXAPAR</v>
      </c>
      <c r="O64" s="88">
        <f>VLOOKUP(A64,'1 sem.15'!A:D,4,0)</f>
        <v>36693.57</v>
      </c>
      <c r="P64" s="7"/>
      <c r="Q64" s="6"/>
    </row>
    <row r="65" spans="1:17">
      <c r="A65" s="30" t="s">
        <v>100</v>
      </c>
      <c r="B65" s="29">
        <v>-1</v>
      </c>
      <c r="C65" s="29" t="s">
        <v>467</v>
      </c>
      <c r="D65" s="71">
        <f>IFERROR(VLOOKUP($A65,'Balancete 2015'!$A:$D,4,0),"0")+O65</f>
        <v>809615.87</v>
      </c>
      <c r="E65" s="29"/>
      <c r="F65" s="29"/>
      <c r="G65" s="29"/>
      <c r="H65" s="29"/>
      <c r="I65" s="125">
        <f>IFERROR(VLOOKUP($A65,'Balancete 2016'!$A:$D,4,0),"0")</f>
        <v>820586.71</v>
      </c>
      <c r="J65" s="6"/>
      <c r="K65" s="57"/>
      <c r="M65" s="87" t="str">
        <f>VLOOKUP(A65,'1 sem.15'!A:D,1,0)</f>
        <v>8.1.7.33.11.06</v>
      </c>
      <c r="N65" s="88" t="str">
        <f>VLOOKUP(A65,'1 sem.15'!A:D,3,0)</f>
        <v>DESP DE PESSOAL - CTVA/CAIXAPAR</v>
      </c>
      <c r="O65" s="88">
        <f>VLOOKUP(A65,'1 sem.15'!A:D,4,0)</f>
        <v>393825.44</v>
      </c>
      <c r="P65" s="7"/>
      <c r="Q65" s="6"/>
    </row>
    <row r="66" spans="1:17">
      <c r="A66" s="30" t="s">
        <v>101</v>
      </c>
      <c r="B66" s="29">
        <v>-8</v>
      </c>
      <c r="C66" s="29" t="s">
        <v>468</v>
      </c>
      <c r="D66" s="71">
        <f>IFERROR(VLOOKUP($A66,'Balancete 2015'!$A:$D,4,0),"0")+O66</f>
        <v>45103.53</v>
      </c>
      <c r="E66" s="29"/>
      <c r="F66" s="29"/>
      <c r="G66" s="29"/>
      <c r="H66" s="29"/>
      <c r="I66" s="125">
        <f>IFERROR(VLOOKUP($A66,'Balancete 2016'!$A:$D,4,0),"0")</f>
        <v>43236.51</v>
      </c>
      <c r="J66" s="6"/>
      <c r="K66" s="57"/>
      <c r="M66" s="87" t="str">
        <f>VLOOKUP(A66,'1 sem.15'!A:D,1,0)</f>
        <v>8.1.7.33.11.11</v>
      </c>
      <c r="N66" s="88" t="str">
        <f>VLOOKUP(A66,'1 sem.15'!A:D,3,0)</f>
        <v>DESP DE PESSOAL - APIP/CAIXAPAR</v>
      </c>
      <c r="O66" s="88">
        <f>VLOOKUP(A66,'1 sem.15'!A:D,4,0)</f>
        <v>22407.08</v>
      </c>
      <c r="P66" s="7"/>
      <c r="Q66" s="6"/>
    </row>
    <row r="67" spans="1:17">
      <c r="A67" s="30" t="s">
        <v>102</v>
      </c>
      <c r="B67" s="29">
        <v>-4</v>
      </c>
      <c r="C67" s="29" t="s">
        <v>469</v>
      </c>
      <c r="D67" s="71">
        <f>IFERROR(VLOOKUP($A67,'Balancete 2015'!$A:$D,4,0),"0")+O67</f>
        <v>268830.06</v>
      </c>
      <c r="E67" s="29"/>
      <c r="F67" s="29"/>
      <c r="G67" s="29"/>
      <c r="H67" s="29"/>
      <c r="I67" s="125">
        <f>IFERROR(VLOOKUP($A67,'Balancete 2016'!$A:$D,4,0),"0")</f>
        <v>265394.40000000002</v>
      </c>
      <c r="J67" s="6"/>
      <c r="K67" s="57"/>
      <c r="M67" s="87" t="str">
        <f>VLOOKUP(A67,'1 sem.15'!A:D,1,0)</f>
        <v>8.1.7.33.11.13</v>
      </c>
      <c r="N67" s="88" t="str">
        <f>VLOOKUP(A67,'1 sem.15'!A:D,3,0)</f>
        <v>DESP DE PESSOAL - PROV 13º SAL/CAIXAPAR</v>
      </c>
      <c r="O67" s="88">
        <f>VLOOKUP(A67,'1 sem.15'!A:D,4,0)</f>
        <v>133732.03</v>
      </c>
      <c r="P67" s="7"/>
      <c r="Q67" s="6"/>
    </row>
    <row r="68" spans="1:17">
      <c r="A68" s="30" t="s">
        <v>103</v>
      </c>
      <c r="B68" s="29">
        <v>-2</v>
      </c>
      <c r="C68" s="29" t="s">
        <v>470</v>
      </c>
      <c r="D68" s="71">
        <f>IFERROR(VLOOKUP($A68,'Balancete 2015'!$A:$D,4,0),"0")+O68</f>
        <v>468922.47</v>
      </c>
      <c r="E68" s="29"/>
      <c r="F68" s="29"/>
      <c r="G68" s="29"/>
      <c r="H68" s="29"/>
      <c r="I68" s="125">
        <f>IFERROR(VLOOKUP($A68,'Balancete 2016'!$A:$D,4,0),"0")</f>
        <v>35864.04</v>
      </c>
      <c r="J68" s="6"/>
      <c r="K68" s="57"/>
      <c r="M68" s="87" t="str">
        <f>VLOOKUP(A68,'1 sem.15'!A:D,1,0)</f>
        <v>8.1.7.33.11.14</v>
      </c>
      <c r="N68" s="88" t="str">
        <f>VLOOKUP(A68,'1 sem.15'!A:D,3,0)</f>
        <v>DESP DE PESSOAL - PROV DE FERIAS/CAIXAPAR</v>
      </c>
      <c r="O68" s="88">
        <f>VLOOKUP(A68,'1 sem.15'!A:D,4,0)</f>
        <v>223584.45</v>
      </c>
      <c r="P68" s="7"/>
      <c r="Q68" s="6"/>
    </row>
    <row r="69" spans="1:17">
      <c r="A69" s="30" t="s">
        <v>104</v>
      </c>
      <c r="B69" s="29">
        <v>0</v>
      </c>
      <c r="C69" s="29" t="s">
        <v>471</v>
      </c>
      <c r="D69" s="71">
        <f>IFERROR(VLOOKUP($A69,'Balancete 2015'!$A:$D,4,0),"0")+O69</f>
        <v>48362.89</v>
      </c>
      <c r="E69" s="29"/>
      <c r="F69" s="29"/>
      <c r="G69" s="29"/>
      <c r="H69" s="29"/>
      <c r="I69" s="125">
        <f>IFERROR(VLOOKUP($A69,'Balancete 2016'!$A:$D,4,0),"0")</f>
        <v>48254.87</v>
      </c>
      <c r="J69" s="6"/>
      <c r="K69" s="57"/>
      <c r="M69" s="87" t="str">
        <f>VLOOKUP(A69,'1 sem.15'!A:D,1,0)</f>
        <v>8.1.7.33.11.15</v>
      </c>
      <c r="N69" s="88" t="str">
        <f>VLOOKUP(A69,'1 sem.15'!A:D,3,0)</f>
        <v>DESP DE PESSOAL - LICENCA PREMIO/CAIXAPAR</v>
      </c>
      <c r="O69" s="88">
        <f>VLOOKUP(A69,'1 sem.15'!A:D,4,0)</f>
        <v>23948.82</v>
      </c>
      <c r="P69" s="7"/>
      <c r="Q69" s="6"/>
    </row>
    <row r="70" spans="1:17">
      <c r="A70" s="30" t="s">
        <v>105</v>
      </c>
      <c r="B70" s="29">
        <v>-9</v>
      </c>
      <c r="C70" s="29" t="s">
        <v>472</v>
      </c>
      <c r="D70" s="71">
        <f>IFERROR(VLOOKUP($A70,'Balancete 2015'!$A:$D,4,0),"0")+O70</f>
        <v>201.16000000000003</v>
      </c>
      <c r="E70" s="29"/>
      <c r="F70" s="29"/>
      <c r="G70" s="29"/>
      <c r="H70" s="29"/>
      <c r="I70" s="125">
        <f>IFERROR(VLOOKUP($A70,'Balancete 2016'!$A:$D,4,0),"0")</f>
        <v>12.25</v>
      </c>
      <c r="J70" s="6"/>
      <c r="K70" s="57"/>
      <c r="M70" s="87" t="str">
        <f>VLOOKUP(A70,'1 sem.15'!A:D,1,0)</f>
        <v>8.1.7.33.11.16</v>
      </c>
      <c r="N70" s="88" t="str">
        <f>VLOOKUP(A70,'1 sem.15'!A:D,3,0)</f>
        <v>DESP DE PESSOAL - ADIC NOTURNO/CAIXAPAR</v>
      </c>
      <c r="O70" s="88">
        <f>VLOOKUP(A70,'1 sem.15'!A:D,4,0)</f>
        <v>184.52</v>
      </c>
      <c r="P70" s="7"/>
      <c r="Q70" s="6"/>
    </row>
    <row r="71" spans="1:17">
      <c r="A71" s="30" t="s">
        <v>473</v>
      </c>
      <c r="B71" s="29">
        <v>-1</v>
      </c>
      <c r="C71" s="29" t="s">
        <v>474</v>
      </c>
      <c r="D71" s="71">
        <f>IFERROR(VLOOKUP($A71,'Balancete 2015'!$A:$D,4,0),"0")+O71</f>
        <v>25652</v>
      </c>
      <c r="E71" s="29"/>
      <c r="F71" s="29"/>
      <c r="G71" s="29"/>
      <c r="H71" s="29"/>
      <c r="I71" s="125">
        <f>IFERROR(VLOOKUP($A71,'Balancete 2016'!$A:$D,4,0),"0")</f>
        <v>99853.5</v>
      </c>
      <c r="J71" s="6"/>
      <c r="K71" s="57"/>
      <c r="L71" s="82"/>
      <c r="M71" s="87" t="str">
        <f>+A71</f>
        <v>8.1.7.33.11.99</v>
      </c>
      <c r="N71" s="88" t="str">
        <f>+C71</f>
        <v>DESP DE PESSOAL - OUTRAS DESP VANT PESS/CAIXAPAR</v>
      </c>
      <c r="O71" s="88">
        <v>0</v>
      </c>
      <c r="P71" s="7"/>
      <c r="Q71" s="6"/>
    </row>
    <row r="72" spans="1:17" s="93" customFormat="1">
      <c r="A72" s="77" t="s">
        <v>601</v>
      </c>
      <c r="B72" s="78"/>
      <c r="C72" s="78" t="s">
        <v>943</v>
      </c>
      <c r="D72" s="125">
        <f>IFERROR(VLOOKUP($A72,'Balancete 2015'!$A:$D,4,0),"0")+O72</f>
        <v>16719</v>
      </c>
      <c r="E72" s="78">
        <v>400</v>
      </c>
      <c r="F72" s="78"/>
      <c r="G72" s="78">
        <v>100</v>
      </c>
      <c r="H72" s="78"/>
      <c r="I72" s="125">
        <f>IFERROR(VLOOKUP($A72,'Balancete 2016'!$A:$D,4,0),"0")</f>
        <v>23428</v>
      </c>
      <c r="J72" s="95"/>
      <c r="K72" s="57"/>
      <c r="M72" s="103" t="s">
        <v>601</v>
      </c>
      <c r="N72" s="161" t="str">
        <f>+C72</f>
        <v>DESPESAS DE PESSOAL - TREINAMENTO</v>
      </c>
      <c r="O72" s="161">
        <f>VLOOKUP(A72,'1 sem.15'!A:D,4,0)</f>
        <v>16719</v>
      </c>
      <c r="P72" s="100"/>
      <c r="Q72" s="95"/>
    </row>
    <row r="73" spans="1:17">
      <c r="A73" s="56" t="s">
        <v>944</v>
      </c>
      <c r="B73" s="29"/>
      <c r="C73" s="29" t="s">
        <v>945</v>
      </c>
      <c r="D73" s="71">
        <f>IFERROR(VLOOKUP($A73,'Balancete 2015'!$A:$D,4,0),"0")+O73</f>
        <v>16719</v>
      </c>
      <c r="E73" s="29"/>
      <c r="F73" s="29"/>
      <c r="G73" s="29"/>
      <c r="H73" s="29"/>
      <c r="I73" s="125">
        <f>IFERROR(VLOOKUP($A73,'Balancete 2016'!$A:$D,4,0),"0")</f>
        <v>23428</v>
      </c>
      <c r="J73" s="6"/>
      <c r="K73" s="57"/>
      <c r="M73" s="89" t="s">
        <v>944</v>
      </c>
      <c r="N73" s="88" t="str">
        <f>+C73</f>
        <v>DESP DE PESSOAL - TREINAMENTO/CAIXAPAR</v>
      </c>
      <c r="O73" s="88">
        <f>VLOOKUP(A73,'1 sem.15'!A:D,4,0)</f>
        <v>16719</v>
      </c>
      <c r="P73" s="7"/>
      <c r="Q73" s="6"/>
    </row>
    <row r="74" spans="1:17">
      <c r="A74" s="56" t="s">
        <v>946</v>
      </c>
      <c r="B74" s="29"/>
      <c r="C74" s="29" t="s">
        <v>947</v>
      </c>
      <c r="D74" s="71">
        <f>IFERROR(VLOOKUP($A74,'Balancete 2015'!$A:$D,4,0),"0")+O74</f>
        <v>16719</v>
      </c>
      <c r="E74" s="29"/>
      <c r="F74" s="29"/>
      <c r="G74" s="29"/>
      <c r="H74" s="29"/>
      <c r="I74" s="125">
        <f>IFERROR(VLOOKUP($A74,'Balancete 2016'!$A:$D,4,0),"0")</f>
        <v>23428</v>
      </c>
      <c r="J74" s="6"/>
      <c r="K74" s="57"/>
      <c r="M74" s="89" t="s">
        <v>946</v>
      </c>
      <c r="N74" s="88" t="str">
        <f>+C74</f>
        <v>DESP DE PESSOAL - OUTRAS DESP TREINA/CAIXAPAR</v>
      </c>
      <c r="O74" s="88">
        <f>VLOOKUP(A74,'1 sem.15'!A:D,4,0)</f>
        <v>16719</v>
      </c>
      <c r="P74" s="7"/>
      <c r="Q74" s="6"/>
    </row>
    <row r="75" spans="1:17">
      <c r="A75" s="89" t="s">
        <v>1042</v>
      </c>
      <c r="B75" s="89">
        <v>-7</v>
      </c>
      <c r="C75" s="89" t="s">
        <v>1043</v>
      </c>
      <c r="D75" s="71"/>
      <c r="E75" s="29">
        <v>400</v>
      </c>
      <c r="F75" s="29">
        <v>100</v>
      </c>
      <c r="G75" s="29">
        <v>900</v>
      </c>
      <c r="H75" s="29"/>
      <c r="I75" s="125">
        <f>IFERROR(VLOOKUP($A75,'Balancete 2016'!$A:$D,4,0),"0")</f>
        <v>111766.69</v>
      </c>
      <c r="J75" s="6"/>
      <c r="K75" s="57"/>
      <c r="M75" s="89"/>
      <c r="N75" s="88"/>
      <c r="O75" s="88"/>
      <c r="P75" s="7"/>
      <c r="Q75" s="6"/>
    </row>
    <row r="76" spans="1:17">
      <c r="A76" s="89" t="s">
        <v>1044</v>
      </c>
      <c r="B76" s="89">
        <v>-9</v>
      </c>
      <c r="C76" s="89" t="s">
        <v>1045</v>
      </c>
      <c r="D76" s="71"/>
      <c r="E76" s="29"/>
      <c r="F76" s="29"/>
      <c r="G76" s="29"/>
      <c r="H76" s="29"/>
      <c r="I76" s="125">
        <f>IFERROR(VLOOKUP($A76,'Balancete 2016'!$A:$D,4,0),"0")</f>
        <v>111766.69</v>
      </c>
      <c r="J76" s="6"/>
      <c r="K76" s="57"/>
      <c r="M76" s="89"/>
      <c r="N76" s="88"/>
      <c r="O76" s="88"/>
      <c r="P76" s="7"/>
      <c r="Q76" s="6"/>
    </row>
    <row r="77" spans="1:17">
      <c r="A77" s="89" t="s">
        <v>1046</v>
      </c>
      <c r="B77" s="89">
        <v>-7</v>
      </c>
      <c r="C77" s="89" t="s">
        <v>1045</v>
      </c>
      <c r="D77" s="71"/>
      <c r="E77" s="29"/>
      <c r="F77" s="29"/>
      <c r="G77" s="29"/>
      <c r="H77" s="29"/>
      <c r="I77" s="125">
        <f>IFERROR(VLOOKUP($A77,'Balancete 2016'!$A:$D,4,0),"0")</f>
        <v>111766.69</v>
      </c>
      <c r="J77" s="6"/>
      <c r="K77" s="57"/>
      <c r="M77" s="89"/>
      <c r="N77" s="88"/>
      <c r="O77" s="88"/>
      <c r="P77" s="7"/>
      <c r="Q77" s="6"/>
    </row>
    <row r="78" spans="1:17" s="93" customFormat="1">
      <c r="A78" s="84" t="s">
        <v>748</v>
      </c>
      <c r="B78" s="78"/>
      <c r="C78" s="78" t="s">
        <v>782</v>
      </c>
      <c r="D78" s="125">
        <f>IFERROR(VLOOKUP($A78,'Balancete 2015'!$A:$D,4,0),"0")+O78</f>
        <v>23405.16</v>
      </c>
      <c r="E78" s="78">
        <v>400</v>
      </c>
      <c r="F78" s="78">
        <v>100</v>
      </c>
      <c r="G78" s="78">
        <v>900</v>
      </c>
      <c r="H78" s="78"/>
      <c r="I78" s="125">
        <f>IFERROR(VLOOKUP($A78,'Balancete 2016'!$A:$D,4,0),"0")</f>
        <v>93620.64</v>
      </c>
      <c r="J78" s="95"/>
      <c r="K78" s="57"/>
      <c r="L78" s="82"/>
      <c r="M78" s="87" t="str">
        <f>+A78</f>
        <v>8.1.7.57</v>
      </c>
      <c r="N78" s="161" t="str">
        <f>+C78</f>
        <v>DESPESAS DE SERVIÇOS DE TERCEIROS</v>
      </c>
      <c r="O78" s="161">
        <v>0</v>
      </c>
      <c r="P78" s="100"/>
      <c r="Q78" s="95"/>
    </row>
    <row r="79" spans="1:17">
      <c r="A79" s="30" t="s">
        <v>749</v>
      </c>
      <c r="B79" s="29"/>
      <c r="C79" s="29" t="s">
        <v>782</v>
      </c>
      <c r="D79" s="71">
        <f>IFERROR(VLOOKUP($A79,'Balancete 2015'!$A:$D,4,0),"0")+O79</f>
        <v>23405.16</v>
      </c>
      <c r="E79" s="29"/>
      <c r="F79" s="29"/>
      <c r="G79" s="29"/>
      <c r="H79" s="29"/>
      <c r="I79" s="125">
        <f>IFERROR(VLOOKUP($A79,'Balancete 2016'!$A:$D,4,0),"0")</f>
        <v>93620.64</v>
      </c>
      <c r="J79" s="6"/>
      <c r="K79" s="57"/>
      <c r="L79" s="82"/>
      <c r="M79" s="87" t="str">
        <f>+A79</f>
        <v>8.1.7.57.10</v>
      </c>
      <c r="N79" s="88" t="str">
        <f>+C79</f>
        <v>DESPESAS DE SERVIÇOS DE TERCEIROS</v>
      </c>
      <c r="O79" s="88">
        <v>0</v>
      </c>
      <c r="P79" s="7"/>
      <c r="Q79" s="6"/>
    </row>
    <row r="80" spans="1:17">
      <c r="A80" s="30" t="s">
        <v>750</v>
      </c>
      <c r="B80" s="29"/>
      <c r="C80" s="29" t="s">
        <v>783</v>
      </c>
      <c r="D80" s="71">
        <f>IFERROR(VLOOKUP($A80,'Balancete 2015'!$A:$D,4,0),"0")+O80</f>
        <v>23405.16</v>
      </c>
      <c r="E80" s="29"/>
      <c r="F80" s="29"/>
      <c r="G80" s="29"/>
      <c r="H80" s="29"/>
      <c r="I80" s="125">
        <f>IFERROR(VLOOKUP($A80,'Balancete 2016'!$A:$D,4,0),"0")</f>
        <v>93620.64</v>
      </c>
      <c r="J80" s="6"/>
      <c r="K80" s="57"/>
      <c r="L80" s="82"/>
      <c r="M80" s="87" t="str">
        <f>+A80</f>
        <v>8.1.7.57.10.37</v>
      </c>
      <c r="N80" s="88" t="str">
        <f>+C80</f>
        <v>DESPESAS DE SERVIÇOS DE RECEPCIONISTAS</v>
      </c>
      <c r="O80" s="88">
        <v>0</v>
      </c>
      <c r="P80" s="7"/>
      <c r="Q80" s="6"/>
    </row>
    <row r="81" spans="1:17" s="93" customFormat="1">
      <c r="A81" s="84" t="s">
        <v>106</v>
      </c>
      <c r="B81" s="78">
        <v>-8</v>
      </c>
      <c r="C81" s="78" t="s">
        <v>107</v>
      </c>
      <c r="D81" s="125">
        <f>IFERROR(VLOOKUP($A81,'Balancete 2015'!$A:$D,4,0),"0")+O81</f>
        <v>33484.199999999997</v>
      </c>
      <c r="E81" s="78">
        <v>400</v>
      </c>
      <c r="F81" s="78">
        <v>100</v>
      </c>
      <c r="G81" s="78">
        <v>900</v>
      </c>
      <c r="H81" s="78"/>
      <c r="I81" s="125">
        <f>IFERROR(VLOOKUP($A81,'Balancete 2016'!$A:$D,4,0),"0")</f>
        <v>35912.519999999997</v>
      </c>
      <c r="J81" s="95"/>
      <c r="K81" s="57"/>
      <c r="M81" s="87" t="str">
        <f>VLOOKUP(A81,'1 sem.15'!A:D,1,0)</f>
        <v>8.1.7.60</v>
      </c>
      <c r="N81" s="161" t="str">
        <f>VLOOKUP(A81,'1 sem.15'!A:D,3,0)</f>
        <v>DESPESAS DE SERVICOS DE VIGILANCIA E SEGURANCA</v>
      </c>
      <c r="O81" s="161">
        <f>VLOOKUP(A81,'1 sem.15'!A:D,4,0)</f>
        <v>16135.02</v>
      </c>
      <c r="P81" s="100"/>
      <c r="Q81" s="95"/>
    </row>
    <row r="82" spans="1:17">
      <c r="A82" s="30" t="s">
        <v>108</v>
      </c>
      <c r="B82" s="29">
        <v>0</v>
      </c>
      <c r="C82" s="29" t="s">
        <v>475</v>
      </c>
      <c r="D82" s="71">
        <f>IFERROR(VLOOKUP($A82,'Balancete 2015'!$A:$D,4,0),"0")+O82</f>
        <v>33484.199999999997</v>
      </c>
      <c r="E82" s="29"/>
      <c r="F82" s="29"/>
      <c r="G82" s="29"/>
      <c r="H82" s="29"/>
      <c r="I82" s="125">
        <f>IFERROR(VLOOKUP($A82,'Balancete 2016'!$A:$D,4,0),"0")</f>
        <v>35912.519999999997</v>
      </c>
      <c r="J82" s="6"/>
      <c r="K82" s="57"/>
      <c r="M82" s="87" t="str">
        <f>VLOOKUP(A82,'1 sem.15'!A:D,1,0)</f>
        <v>8.1.7.60.11</v>
      </c>
      <c r="N82" s="88" t="str">
        <f>VLOOKUP(A82,'1 sem.15'!A:D,3,0)</f>
        <v>DESP DE SERV DE VIGILANCIA E SEGURANÇA/CAIXAPAR</v>
      </c>
      <c r="O82" s="88">
        <f>VLOOKUP(A82,'1 sem.15'!A:D,4,0)</f>
        <v>16135.02</v>
      </c>
      <c r="P82" s="7"/>
      <c r="Q82" s="6"/>
    </row>
    <row r="83" spans="1:17">
      <c r="A83" s="30" t="s">
        <v>109</v>
      </c>
      <c r="B83" s="29">
        <v>-8</v>
      </c>
      <c r="C83" s="29" t="s">
        <v>476</v>
      </c>
      <c r="D83" s="71">
        <f>IFERROR(VLOOKUP($A83,'Balancete 2015'!$A:$D,4,0),"0")+O83</f>
        <v>33484.199999999997</v>
      </c>
      <c r="E83" s="29"/>
      <c r="F83" s="29"/>
      <c r="G83" s="29"/>
      <c r="H83" s="29"/>
      <c r="I83" s="125">
        <f>IFERROR(VLOOKUP($A83,'Balancete 2016'!$A:$D,4,0),"0")</f>
        <v>35912.519999999997</v>
      </c>
      <c r="J83" s="6"/>
      <c r="K83" s="57"/>
      <c r="M83" s="87" t="str">
        <f>VLOOKUP(A83,'1 sem.15'!A:D,1,0)</f>
        <v>8.1.7.60.11.01</v>
      </c>
      <c r="N83" s="88" t="str">
        <f>VLOOKUP(A83,'1 sem.15'!A:D,3,0)</f>
        <v>DESP DE SERV DE VIGILANCIA E SEGURANCA/CAIXAPAR</v>
      </c>
      <c r="O83" s="88">
        <f>VLOOKUP(A83,'1 sem.15'!A:D,4,0)</f>
        <v>16135.02</v>
      </c>
      <c r="P83" s="7"/>
      <c r="Q83" s="6"/>
    </row>
    <row r="84" spans="1:17" s="93" customFormat="1">
      <c r="A84" s="84" t="s">
        <v>110</v>
      </c>
      <c r="B84" s="78">
        <v>-1</v>
      </c>
      <c r="C84" s="78" t="s">
        <v>111</v>
      </c>
      <c r="D84" s="125">
        <f>IFERROR(VLOOKUP($A84,'Balancete 2015'!$A:$D,4,0),"0")+O84</f>
        <v>2405317.27</v>
      </c>
      <c r="E84" s="78">
        <v>400</v>
      </c>
      <c r="F84" s="78">
        <v>100</v>
      </c>
      <c r="G84" s="78">
        <v>800</v>
      </c>
      <c r="H84" s="78"/>
      <c r="I84" s="125">
        <f>IFERROR(VLOOKUP($A84,'Balancete 2016'!$A:$D,4,0),"0")</f>
        <v>4032176.79</v>
      </c>
      <c r="J84" s="95"/>
      <c r="K84" s="57"/>
      <c r="M84" s="87" t="str">
        <f>VLOOKUP(A84,'1 sem.15'!A:D,1,0)</f>
        <v>8.1.7.63</v>
      </c>
      <c r="N84" s="161" t="str">
        <f>VLOOKUP(A84,'1 sem.15'!A:D,3,0)</f>
        <v>DESPESAS DE SERVICOS TECNICOS ESPECIALIZADOS</v>
      </c>
      <c r="O84" s="161">
        <f>VLOOKUP(A84,'1 sem.15'!A:D,4,0)</f>
        <v>1544995</v>
      </c>
      <c r="P84" s="100"/>
      <c r="Q84" s="95"/>
    </row>
    <row r="85" spans="1:17">
      <c r="A85" s="30" t="s">
        <v>112</v>
      </c>
      <c r="B85" s="29">
        <v>-2</v>
      </c>
      <c r="C85" s="29" t="s">
        <v>477</v>
      </c>
      <c r="D85" s="71">
        <f>IFERROR(VLOOKUP($A85,'Balancete 2015'!$A:$D,4,0),"0")+O85</f>
        <v>2405317.27</v>
      </c>
      <c r="E85" s="29"/>
      <c r="F85" s="29"/>
      <c r="G85" s="29"/>
      <c r="H85" s="29"/>
      <c r="I85" s="125">
        <f>IFERROR(VLOOKUP($A85,'Balancete 2016'!$A:$D,4,0),"0")</f>
        <v>4032176.79</v>
      </c>
      <c r="J85" s="6"/>
      <c r="K85" s="57"/>
      <c r="M85" s="87" t="str">
        <f>VLOOKUP(A85,'1 sem.15'!A:D,1,0)</f>
        <v>8.1.7.63.20</v>
      </c>
      <c r="N85" s="88" t="str">
        <f>VLOOKUP(A85,'1 sem.15'!A:D,3,0)</f>
        <v>DESPESAS DE SERVICOS DE CONSULTORIA</v>
      </c>
      <c r="O85" s="88">
        <f>VLOOKUP(A85,'1 sem.15'!A:D,4,0)</f>
        <v>1544995</v>
      </c>
      <c r="P85" s="7"/>
      <c r="Q85" s="6"/>
    </row>
    <row r="86" spans="1:17">
      <c r="A86" s="30" t="s">
        <v>113</v>
      </c>
      <c r="B86" s="29">
        <v>0</v>
      </c>
      <c r="C86" s="29" t="s">
        <v>478</v>
      </c>
      <c r="D86" s="71">
        <f>IFERROR(VLOOKUP($A86,'Balancete 2015'!$A:$D,4,0),"0")+O86</f>
        <v>2060162</v>
      </c>
      <c r="E86" s="29"/>
      <c r="F86" s="29"/>
      <c r="G86" s="29"/>
      <c r="H86" s="29"/>
      <c r="I86" s="125">
        <f>IFERROR(VLOOKUP($A86,'Balancete 2016'!$A:$D,4,0),"0")</f>
        <v>4032176.79</v>
      </c>
      <c r="J86" s="6"/>
      <c r="K86" s="57"/>
      <c r="M86" s="87" t="str">
        <f>VLOOKUP(A86,'1 sem.15'!A:D,1,0)</f>
        <v>8.1.7.63.20.01</v>
      </c>
      <c r="N86" s="88" t="str">
        <f>VLOOKUP(A86,'1 sem.15'!A:D,3,0)</f>
        <v>DESP DE SERV DE CONSULTORIA/CAIXAPAR</v>
      </c>
      <c r="O86" s="88">
        <f>VLOOKUP(A86,'1 sem.15'!A:D,4,0)</f>
        <v>1544995</v>
      </c>
      <c r="P86" s="7"/>
      <c r="Q86" s="6"/>
    </row>
    <row r="87" spans="1:17">
      <c r="A87" s="56" t="s">
        <v>751</v>
      </c>
      <c r="B87" s="29"/>
      <c r="C87" s="29" t="s">
        <v>784</v>
      </c>
      <c r="D87" s="71">
        <f>IFERROR(VLOOKUP($A87,'Balancete 2015'!$A:$D,4,0),"0")+O87</f>
        <v>345155.27</v>
      </c>
      <c r="E87" s="29"/>
      <c r="F87" s="29"/>
      <c r="G87" s="29"/>
      <c r="H87" s="29"/>
      <c r="I87" s="125" t="str">
        <f>IFERROR(VLOOKUP($A87,'Balancete 2016'!$A:$D,4,0),"0")</f>
        <v>0</v>
      </c>
      <c r="J87" s="6"/>
      <c r="K87" s="57"/>
      <c r="M87" s="87" t="str">
        <f>+A87</f>
        <v>8.1.7.63.20.02</v>
      </c>
      <c r="N87" s="88" t="str">
        <f>+C87</f>
        <v>DESP DE SERV DE AUDITORIA</v>
      </c>
      <c r="O87" s="88">
        <v>0</v>
      </c>
      <c r="P87" s="7"/>
      <c r="Q87" s="6"/>
    </row>
    <row r="88" spans="1:17" s="93" customFormat="1">
      <c r="A88" s="84" t="s">
        <v>114</v>
      </c>
      <c r="B88" s="78">
        <v>-9</v>
      </c>
      <c r="C88" s="78" t="s">
        <v>115</v>
      </c>
      <c r="D88" s="125">
        <f>IFERROR(VLOOKUP($A88,'Balancete 2015'!$A:$D,4,0),"0")+O88</f>
        <v>359.70000000000005</v>
      </c>
      <c r="E88" s="78">
        <v>400</v>
      </c>
      <c r="F88" s="78"/>
      <c r="G88" s="78">
        <v>900</v>
      </c>
      <c r="H88" s="78"/>
      <c r="I88" s="125">
        <f>IFERROR(VLOOKUP($A88,'Balancete 2016'!$A:$D,4,0),"0")</f>
        <v>348.56</v>
      </c>
      <c r="J88" s="95"/>
      <c r="K88" s="57"/>
      <c r="M88" s="87" t="str">
        <f>VLOOKUP(A88,'1 sem.15'!A:D,1,0)</f>
        <v>8.1.7.69</v>
      </c>
      <c r="N88" s="161" t="str">
        <f>VLOOKUP(A88,'1 sem.15'!A:D,3,0)</f>
        <v>DESPESAS TRIBUTARIAS</v>
      </c>
      <c r="O88" s="161">
        <f>VLOOKUP(A88,'1 sem.15'!A:D,4,0)</f>
        <v>154.9</v>
      </c>
      <c r="P88" s="100"/>
      <c r="Q88" s="95"/>
    </row>
    <row r="89" spans="1:17">
      <c r="A89" s="30" t="s">
        <v>116</v>
      </c>
      <c r="B89" s="29">
        <v>0</v>
      </c>
      <c r="C89" s="29" t="s">
        <v>479</v>
      </c>
      <c r="D89" s="71">
        <f>IFERROR(VLOOKUP($A89,'Balancete 2015'!$A:$D,4,0),"0")+O89</f>
        <v>359.70000000000005</v>
      </c>
      <c r="E89" s="29"/>
      <c r="F89" s="29"/>
      <c r="G89" s="29"/>
      <c r="H89" s="29"/>
      <c r="I89" s="125">
        <f>IFERROR(VLOOKUP($A89,'Balancete 2016'!$A:$D,4,0),"0")</f>
        <v>348.56</v>
      </c>
      <c r="J89" s="6"/>
      <c r="K89" s="57"/>
      <c r="M89" s="87" t="str">
        <f>VLOOKUP(A89,'1 sem.15'!A:D,1,0)</f>
        <v>8.1.7.69.20</v>
      </c>
      <c r="N89" s="88" t="str">
        <f>VLOOKUP(A89,'1 sem.15'!A:D,3,0)</f>
        <v>DESPESAS TRIBUTARIAS</v>
      </c>
      <c r="O89" s="88">
        <f>VLOOKUP(A89,'1 sem.15'!A:D,4,0)</f>
        <v>154.9</v>
      </c>
      <c r="P89" s="7"/>
      <c r="Q89" s="6"/>
    </row>
    <row r="90" spans="1:17">
      <c r="A90" s="30" t="s">
        <v>117</v>
      </c>
      <c r="B90" s="29">
        <v>-6</v>
      </c>
      <c r="C90" s="29" t="s">
        <v>480</v>
      </c>
      <c r="D90" s="71">
        <f>IFERROR(VLOOKUP($A90,'Balancete 2015'!$A:$D,4,0),"0")+O90</f>
        <v>359.70000000000005</v>
      </c>
      <c r="E90" s="29"/>
      <c r="F90" s="29"/>
      <c r="G90" s="29"/>
      <c r="H90" s="29"/>
      <c r="I90" s="125">
        <f>IFERROR(VLOOKUP($A90,'Balancete 2016'!$A:$D,4,0),"0")</f>
        <v>348.56</v>
      </c>
      <c r="J90" s="6"/>
      <c r="K90" s="57"/>
      <c r="M90" s="87" t="str">
        <f>VLOOKUP(A90,'1 sem.15'!A:D,1,0)</f>
        <v>8.1.7.69.20.02</v>
      </c>
      <c r="N90" s="88" t="str">
        <f>VLOOKUP(A90,'1 sem.15'!A:D,3,0)</f>
        <v>DESPESAS DE TRIBUTOS FEDERAIS - IOF</v>
      </c>
      <c r="O90" s="88">
        <f>VLOOKUP(A90,'1 sem.15'!A:D,4,0)</f>
        <v>154.9</v>
      </c>
      <c r="P90" s="7"/>
      <c r="Q90" s="6"/>
    </row>
    <row r="91" spans="1:17" s="93" customFormat="1">
      <c r="A91" s="84" t="s">
        <v>118</v>
      </c>
      <c r="B91" s="78">
        <v>-4</v>
      </c>
      <c r="C91" s="78" t="s">
        <v>119</v>
      </c>
      <c r="D91" s="125">
        <f>IFERROR(VLOOKUP($A91,'Balancete 2015'!$A:$D,4,0),"0")+O91</f>
        <v>0</v>
      </c>
      <c r="E91" s="78">
        <v>400</v>
      </c>
      <c r="F91" s="78">
        <v>100</v>
      </c>
      <c r="G91" s="78">
        <v>700</v>
      </c>
      <c r="H91" s="78"/>
      <c r="I91" s="125">
        <f>IFERROR(VLOOKUP($A91,'Balancete 2016'!$A:$D,4,0),"0")</f>
        <v>53795.34</v>
      </c>
      <c r="J91" s="95"/>
      <c r="K91" s="57"/>
      <c r="M91" s="87" t="str">
        <f>+A91</f>
        <v>8.1.7.75</v>
      </c>
      <c r="N91" s="161" t="str">
        <f>+C91</f>
        <v>DESPESAS DE VIAGEM NO PAIS</v>
      </c>
      <c r="O91" s="161">
        <v>0</v>
      </c>
      <c r="P91" s="100"/>
      <c r="Q91" s="95"/>
    </row>
    <row r="92" spans="1:17">
      <c r="A92" s="30" t="s">
        <v>120</v>
      </c>
      <c r="B92" s="29">
        <v>-5</v>
      </c>
      <c r="C92" s="29" t="s">
        <v>481</v>
      </c>
      <c r="D92" s="71">
        <f>IFERROR(VLOOKUP($A92,'Balancete 2015'!$A:$D,4,0),"0")+O92</f>
        <v>0</v>
      </c>
      <c r="E92" s="29"/>
      <c r="F92" s="29"/>
      <c r="G92" s="29"/>
      <c r="H92" s="29"/>
      <c r="I92" s="125">
        <f>IFERROR(VLOOKUP($A92,'Balancete 2016'!$A:$D,4,0),"0")</f>
        <v>53795.34</v>
      </c>
      <c r="J92" s="6"/>
      <c r="K92" s="57"/>
      <c r="M92" s="87" t="str">
        <f>+A92</f>
        <v>8.1.7.75.20</v>
      </c>
      <c r="N92" s="88" t="str">
        <f>+C92</f>
        <v>DESPESAS DE VIAGENS NO PAIS/CAIXAPAR</v>
      </c>
      <c r="O92" s="88">
        <v>0</v>
      </c>
      <c r="P92" s="7"/>
      <c r="Q92" s="6"/>
    </row>
    <row r="93" spans="1:17">
      <c r="A93" s="30" t="s">
        <v>121</v>
      </c>
      <c r="B93" s="29">
        <v>-3</v>
      </c>
      <c r="C93" s="29" t="s">
        <v>481</v>
      </c>
      <c r="D93" s="71">
        <f>IFERROR(VLOOKUP($A93,'Balancete 2015'!$A:$D,4,0),"0")+O93</f>
        <v>0</v>
      </c>
      <c r="E93" s="29"/>
      <c r="F93" s="29"/>
      <c r="G93" s="29"/>
      <c r="H93" s="29"/>
      <c r="I93" s="125">
        <f>IFERROR(VLOOKUP($A93,'Balancete 2016'!$A:$D,4,0),"0")</f>
        <v>53795.34</v>
      </c>
      <c r="J93" s="6"/>
      <c r="K93" s="57"/>
      <c r="M93" s="87" t="str">
        <f>+A93</f>
        <v>8.1.7.75.20.01</v>
      </c>
      <c r="N93" s="88" t="str">
        <f>+C93</f>
        <v>DESPESAS DE VIAGENS NO PAIS/CAIXAPAR</v>
      </c>
      <c r="O93" s="88">
        <v>0</v>
      </c>
      <c r="P93" s="7"/>
      <c r="Q93" s="6"/>
    </row>
    <row r="94" spans="1:17" s="93" customFormat="1">
      <c r="A94" s="84" t="s">
        <v>122</v>
      </c>
      <c r="B94" s="78">
        <v>0</v>
      </c>
      <c r="C94" s="78" t="s">
        <v>123</v>
      </c>
      <c r="D94" s="125">
        <f>IFERROR(VLOOKUP($A94,'Balancete 2015'!$A:$D,4,0),"0")+O94</f>
        <v>231820.38999999998</v>
      </c>
      <c r="E94" s="78">
        <v>400</v>
      </c>
      <c r="F94" s="78"/>
      <c r="G94" s="78">
        <v>900</v>
      </c>
      <c r="H94" s="78"/>
      <c r="I94" s="125">
        <f>IFERROR(VLOOKUP($A94,'Balancete 2016'!$A:$D,4,0),"0")</f>
        <v>254791.57</v>
      </c>
      <c r="J94" s="95"/>
      <c r="K94" s="57"/>
      <c r="M94" s="87" t="str">
        <f>VLOOKUP(A94,'1 sem.15'!A:D,1,0)</f>
        <v>8.1.7.99</v>
      </c>
      <c r="N94" s="161" t="str">
        <f>VLOOKUP(A94,'1 sem.15'!A:D,3,0)</f>
        <v>OUTRAS DESPESAS ADMINISTRATIVAS</v>
      </c>
      <c r="O94" s="161">
        <f>VLOOKUP(A94,'1 sem.15'!A:D,4,0)</f>
        <v>55462.46</v>
      </c>
      <c r="P94" s="100"/>
      <c r="Q94" s="95"/>
    </row>
    <row r="95" spans="1:17">
      <c r="A95" s="30" t="s">
        <v>124</v>
      </c>
      <c r="B95" s="29">
        <v>-7</v>
      </c>
      <c r="C95" s="29" t="s">
        <v>482</v>
      </c>
      <c r="D95" s="71">
        <f>IFERROR(VLOOKUP($A95,'Balancete 2015'!$A:$D,4,0),"0")+O95</f>
        <v>231820.38999999998</v>
      </c>
      <c r="E95" s="29"/>
      <c r="F95" s="29">
        <v>100</v>
      </c>
      <c r="G95" s="29"/>
      <c r="H95" s="29"/>
      <c r="I95" s="125">
        <f>IFERROR(VLOOKUP($A95,'Balancete 2016'!$A:$D,4,0),"0")</f>
        <v>254791.57</v>
      </c>
      <c r="J95" s="6"/>
      <c r="K95" s="57"/>
      <c r="M95" s="87" t="str">
        <f>VLOOKUP(A95,'1 sem.15'!A:D,1,0)</f>
        <v>8.1.7.99.50</v>
      </c>
      <c r="N95" s="88" t="str">
        <f>VLOOKUP(A95,'1 sem.15'!A:D,3,0)</f>
        <v>OUTRAS DESPESAS ADMINISTRATIVAS/SUBS</v>
      </c>
      <c r="O95" s="88">
        <f>VLOOKUP(A95,'1 sem.15'!A:D,4,0)</f>
        <v>55462.46</v>
      </c>
      <c r="P95" s="7"/>
      <c r="Q95" s="6"/>
    </row>
    <row r="96" spans="1:17">
      <c r="A96" s="30" t="s">
        <v>483</v>
      </c>
      <c r="B96" s="29">
        <v>-3</v>
      </c>
      <c r="C96" s="29" t="s">
        <v>484</v>
      </c>
      <c r="D96" s="71">
        <f>IFERROR(VLOOKUP($A96,'Balancete 2015'!$A:$D,4,0),"0")+O96</f>
        <v>0</v>
      </c>
      <c r="E96" s="29"/>
      <c r="F96" s="29"/>
      <c r="G96" s="29"/>
      <c r="H96" s="29"/>
      <c r="I96" s="125" t="str">
        <f>IFERROR(VLOOKUP($A96,'Balancete 2016'!$A:$D,4,0),"0")</f>
        <v>0</v>
      </c>
      <c r="J96" s="6"/>
      <c r="K96" s="57"/>
      <c r="M96" s="87" t="str">
        <f>+A96</f>
        <v>8.1.7.99.50.02</v>
      </c>
      <c r="N96" s="88" t="str">
        <f>+C96</f>
        <v>OUTRAS DESP TX E TARIFAS AQUISICOES/CAIXAPAR</v>
      </c>
      <c r="O96" s="88">
        <v>0</v>
      </c>
      <c r="P96" s="7"/>
      <c r="Q96" s="6"/>
    </row>
    <row r="97" spans="1:17">
      <c r="A97" s="30" t="s">
        <v>287</v>
      </c>
      <c r="B97" s="29">
        <v>-1</v>
      </c>
      <c r="C97" s="29" t="s">
        <v>485</v>
      </c>
      <c r="D97" s="71">
        <f>IFERROR(VLOOKUP($A97,'Balancete 2015'!$A:$D,4,0),"0")+O97</f>
        <v>0</v>
      </c>
      <c r="E97" s="29"/>
      <c r="F97" s="29"/>
      <c r="G97" s="29"/>
      <c r="H97" s="29"/>
      <c r="I97" s="125" t="str">
        <f>IFERROR(VLOOKUP($A97,'Balancete 2016'!$A:$D,4,0),"0")</f>
        <v>0</v>
      </c>
      <c r="J97" s="6"/>
      <c r="K97" s="57"/>
      <c r="M97" s="87" t="str">
        <f>+A97</f>
        <v>8.1.7.99.50.03</v>
      </c>
      <c r="N97" s="88" t="str">
        <f>+C97</f>
        <v>DESP C EMOLUMENTOS E REGIST CART/CAIXAPAR</v>
      </c>
      <c r="O97" s="88">
        <v>0</v>
      </c>
      <c r="P97" s="7"/>
      <c r="Q97" s="6"/>
    </row>
    <row r="98" spans="1:17">
      <c r="A98" s="30" t="s">
        <v>125</v>
      </c>
      <c r="B98" s="29">
        <v>-6</v>
      </c>
      <c r="C98" s="29" t="s">
        <v>482</v>
      </c>
      <c r="D98" s="71">
        <f>IFERROR(VLOOKUP($A98,'Balancete 2015'!$A:$D,4,0),"0")+O98</f>
        <v>231820.38999999998</v>
      </c>
      <c r="E98" s="29"/>
      <c r="F98" s="29"/>
      <c r="G98" s="29"/>
      <c r="H98" s="29"/>
      <c r="I98" s="125">
        <f>IFERROR(VLOOKUP($A98,'Balancete 2016'!$A:$D,4,0),"0")</f>
        <v>254791.57</v>
      </c>
      <c r="J98" s="6"/>
      <c r="K98" s="57"/>
      <c r="M98" s="87" t="str">
        <f>VLOOKUP(A98,'1 sem.15'!A:D,1,0)</f>
        <v>8.1.7.99.50.99</v>
      </c>
      <c r="N98" s="88" t="str">
        <f>VLOOKUP(A98,'1 sem.15'!A:D,3,0)</f>
        <v>OUTRAS DESPESAS ADMINISTRATIVAS/SUB</v>
      </c>
      <c r="O98" s="88">
        <f>VLOOKUP(A98,'1 sem.15'!A:D,4,0)</f>
        <v>55462.46</v>
      </c>
      <c r="P98" s="7"/>
      <c r="Q98" s="6"/>
    </row>
    <row r="99" spans="1:17">
      <c r="A99" s="30" t="s">
        <v>126</v>
      </c>
      <c r="B99" s="29">
        <v>-4</v>
      </c>
      <c r="C99" s="29" t="s">
        <v>127</v>
      </c>
      <c r="D99" s="71">
        <f>IFERROR(VLOOKUP($A99,'Balancete 2015'!$A:$D,4,0),"0")+O99</f>
        <v>75</v>
      </c>
      <c r="E99" s="29"/>
      <c r="F99" s="29"/>
      <c r="G99" s="29"/>
      <c r="H99" s="29"/>
      <c r="I99" s="125">
        <f>IFERROR(VLOOKUP($A99,'Balancete 2016'!$A:$D,4,0),"0")</f>
        <v>34475887.07</v>
      </c>
      <c r="J99" s="6"/>
      <c r="K99" s="57"/>
      <c r="M99" s="87" t="str">
        <f>VLOOKUP(A99,'1 sem.15'!A:D,1,0)</f>
        <v>8.1.8</v>
      </c>
      <c r="N99" s="88" t="str">
        <f>VLOOKUP(A99,'1 sem.15'!A:D,3,0)</f>
        <v>APROVISIONAMENTOS E AJUSTES PATRIMONIAIS</v>
      </c>
      <c r="O99" s="88">
        <f>VLOOKUP(A99,'1 sem.15'!A:D,4,0)</f>
        <v>75</v>
      </c>
      <c r="P99" s="7"/>
      <c r="Q99" s="6"/>
    </row>
    <row r="100" spans="1:17">
      <c r="A100" s="84" t="s">
        <v>128</v>
      </c>
      <c r="B100" s="78">
        <v>-1</v>
      </c>
      <c r="C100" s="78" t="s">
        <v>129</v>
      </c>
      <c r="D100" s="125">
        <f>IFERROR(VLOOKUP($A100,'Balancete 2015'!$A:$D,4,0),"0")+O100</f>
        <v>75</v>
      </c>
      <c r="E100" s="78"/>
      <c r="F100" s="78"/>
      <c r="G100" s="78"/>
      <c r="H100" s="78"/>
      <c r="I100" s="125" t="str">
        <f>IFERROR(VLOOKUP($A100,'Balancete 2016'!$A:$D,4,0),"0")</f>
        <v>0</v>
      </c>
      <c r="J100" s="6"/>
      <c r="K100" s="57"/>
      <c r="M100" s="87" t="str">
        <f>VLOOKUP(A100,'1 sem.15'!A:D,1,0)</f>
        <v>8.1.8.20</v>
      </c>
      <c r="N100" s="88" t="str">
        <f>VLOOKUP(A100,'1 sem.15'!A:D,3,0)</f>
        <v>DESPESAS DE DEPRECIACAO</v>
      </c>
      <c r="O100" s="88">
        <f>VLOOKUP(A100,'1 sem.15'!A:D,4,0)</f>
        <v>75</v>
      </c>
      <c r="P100" s="7"/>
      <c r="Q100" s="6"/>
    </row>
    <row r="101" spans="1:17">
      <c r="A101" s="30" t="s">
        <v>130</v>
      </c>
      <c r="B101" s="29">
        <v>-7</v>
      </c>
      <c r="C101" s="29" t="s">
        <v>129</v>
      </c>
      <c r="D101" s="71">
        <f>IFERROR(VLOOKUP($A101,'Balancete 2015'!$A:$D,4,0),"0")+O101</f>
        <v>75</v>
      </c>
      <c r="E101" s="29"/>
      <c r="F101" s="29"/>
      <c r="G101" s="29"/>
      <c r="H101" s="29"/>
      <c r="I101" s="125" t="str">
        <f>IFERROR(VLOOKUP($A101,'Balancete 2016'!$A:$D,4,0),"0")</f>
        <v>0</v>
      </c>
      <c r="J101" s="6"/>
      <c r="K101" s="57"/>
      <c r="M101" s="87" t="str">
        <f>VLOOKUP(A101,'1 sem.15'!A:D,1,0)</f>
        <v>8.1.8.20.10</v>
      </c>
      <c r="N101" s="88" t="str">
        <f>VLOOKUP(A101,'1 sem.15'!A:D,3,0)</f>
        <v>DESPESAS DE DEPRECIACAO</v>
      </c>
      <c r="O101" s="88">
        <f>VLOOKUP(A101,'1 sem.15'!A:D,4,0)</f>
        <v>75</v>
      </c>
      <c r="P101" s="7"/>
      <c r="Q101" s="6"/>
    </row>
    <row r="102" spans="1:17">
      <c r="A102" s="30" t="s">
        <v>131</v>
      </c>
      <c r="B102" s="29">
        <v>-1</v>
      </c>
      <c r="C102" s="29" t="s">
        <v>486</v>
      </c>
      <c r="D102" s="125">
        <f>IFERROR(VLOOKUP($A102,'Balancete 2015'!$A:$D,4,0),"0")+O102</f>
        <v>75</v>
      </c>
      <c r="E102" s="29"/>
      <c r="F102" s="29"/>
      <c r="G102" s="29"/>
      <c r="H102" s="29"/>
      <c r="I102" s="125" t="str">
        <f>IFERROR(VLOOKUP($A102,'Balancete 2016'!$A:$D,4,0),"0")</f>
        <v>0</v>
      </c>
      <c r="J102" s="6"/>
      <c r="K102" s="57"/>
      <c r="M102" s="87" t="str">
        <f>VLOOKUP(A102,'1 sem.15'!A:D,1,0)</f>
        <v>8.1.8.20.10.20</v>
      </c>
      <c r="N102" s="88" t="str">
        <f>VLOOKUP(A102,'1 sem.15'!A:D,3,0)</f>
        <v>DESPESAS DE DEPRECIACAO MOV EQUIP/CAIXAPAR</v>
      </c>
      <c r="O102" s="88">
        <f>VLOOKUP(A102,'1 sem.15'!A:D,4,0)</f>
        <v>75</v>
      </c>
      <c r="P102" s="7"/>
      <c r="Q102" s="6"/>
    </row>
    <row r="103" spans="1:17">
      <c r="A103" s="89" t="s">
        <v>1051</v>
      </c>
      <c r="B103" s="89">
        <v>-5</v>
      </c>
      <c r="C103" s="89" t="s">
        <v>1052</v>
      </c>
      <c r="D103" s="125"/>
      <c r="E103" s="29">
        <v>200</v>
      </c>
      <c r="F103" s="29"/>
      <c r="G103" s="29"/>
      <c r="H103" s="29"/>
      <c r="I103" s="125">
        <f>IFERROR(VLOOKUP($A103,'Balancete 2016'!$A:$D,4,0),"0")</f>
        <v>34475887.07</v>
      </c>
      <c r="J103" s="6"/>
      <c r="K103" s="57"/>
      <c r="M103" s="87"/>
      <c r="N103" s="88"/>
      <c r="O103" s="88"/>
      <c r="P103" s="7"/>
      <c r="Q103" s="6"/>
    </row>
    <row r="104" spans="1:17">
      <c r="A104" s="89" t="s">
        <v>1053</v>
      </c>
      <c r="B104" s="89">
        <v>-6</v>
      </c>
      <c r="C104" s="89" t="s">
        <v>1054</v>
      </c>
      <c r="D104" s="125"/>
      <c r="E104" s="29"/>
      <c r="F104" s="29"/>
      <c r="G104" s="29"/>
      <c r="H104" s="29"/>
      <c r="I104" s="125">
        <f>IFERROR(VLOOKUP($A104,'Balancete 2016'!$A:$D,4,0),"0")</f>
        <v>34475887.07</v>
      </c>
      <c r="J104" s="6"/>
      <c r="K104" s="57"/>
      <c r="M104" s="87"/>
      <c r="N104" s="88"/>
      <c r="O104" s="88"/>
      <c r="P104" s="7"/>
      <c r="Q104" s="6"/>
    </row>
    <row r="105" spans="1:17">
      <c r="A105" s="89" t="s">
        <v>1055</v>
      </c>
      <c r="B105" s="89">
        <v>-3</v>
      </c>
      <c r="C105" s="89" t="s">
        <v>1056</v>
      </c>
      <c r="D105" s="125"/>
      <c r="E105" s="29"/>
      <c r="F105" s="29"/>
      <c r="G105" s="29"/>
      <c r="H105" s="29"/>
      <c r="I105" s="125">
        <f>IFERROR(VLOOKUP($A105,'Balancete 2016'!$A:$D,4,0),"0")</f>
        <v>34475887.07</v>
      </c>
      <c r="J105" s="6"/>
      <c r="K105" s="57"/>
      <c r="M105" s="87"/>
      <c r="N105" s="88"/>
      <c r="O105" s="88"/>
      <c r="P105" s="7"/>
      <c r="Q105" s="6"/>
    </row>
    <row r="106" spans="1:17">
      <c r="A106" s="30" t="s">
        <v>334</v>
      </c>
      <c r="B106" s="29">
        <v>-2</v>
      </c>
      <c r="C106" s="29" t="s">
        <v>132</v>
      </c>
      <c r="D106" s="125">
        <f>IFERROR(VLOOKUP($A106,'Balancete 2015'!$A:$D,4,0),"0")+O106</f>
        <v>23072498.32</v>
      </c>
      <c r="E106" s="29"/>
      <c r="F106" s="29"/>
      <c r="G106" s="29"/>
      <c r="H106" s="29"/>
      <c r="I106" s="125">
        <f>IFERROR(VLOOKUP($A106,'Balancete 2016'!$A:$D,4,0),"0")</f>
        <v>8726030.5800000001</v>
      </c>
      <c r="J106" s="6"/>
      <c r="K106" s="57"/>
      <c r="M106" s="87" t="str">
        <f>VLOOKUP(A106,'1 sem.15'!A:D,1,0)</f>
        <v>8.1.9</v>
      </c>
      <c r="N106" s="88" t="str">
        <f>VLOOKUP(A106,'1 sem.15'!A:D,3,0)</f>
        <v>OUTRAS DESPESAS OPERACIONAIS</v>
      </c>
      <c r="O106" s="88">
        <f>VLOOKUP(A106,'1 sem.15'!A:D,4,0)</f>
        <v>20083686.25</v>
      </c>
      <c r="P106" s="7"/>
      <c r="Q106" s="6"/>
    </row>
    <row r="107" spans="1:17" s="93" customFormat="1">
      <c r="A107" s="84" t="s">
        <v>133</v>
      </c>
      <c r="B107" s="78">
        <v>-3</v>
      </c>
      <c r="C107" s="78" t="s">
        <v>134</v>
      </c>
      <c r="D107" s="125">
        <f>IFERROR(VLOOKUP($A107,'Balancete 2015'!$A:$D,4,0),"0")+O107</f>
        <v>8699801.7300000004</v>
      </c>
      <c r="E107" s="78">
        <v>600</v>
      </c>
      <c r="F107" s="78">
        <v>300</v>
      </c>
      <c r="G107" s="78"/>
      <c r="H107" s="78"/>
      <c r="I107" s="125">
        <f>IFERROR(VLOOKUP($A107,'Balancete 2016'!$A:$D,4,0),"0")</f>
        <v>4838077.95</v>
      </c>
      <c r="J107" s="95"/>
      <c r="K107" s="57"/>
      <c r="M107" s="87" t="str">
        <f>VLOOKUP(A107,'1 sem.15'!A:D,1,0)</f>
        <v>8.1.9.30</v>
      </c>
      <c r="N107" s="161" t="str">
        <f>VLOOKUP(A107,'1 sem.15'!A:D,3,0)</f>
        <v>DESPESAS DE CONTRIBUICAO AO COFINS</v>
      </c>
      <c r="O107" s="161">
        <f>VLOOKUP(A107,'1 sem.15'!A:D,4,0)</f>
        <v>6514195.5499999998</v>
      </c>
      <c r="P107" s="100"/>
      <c r="Q107" s="95"/>
    </row>
    <row r="108" spans="1:17">
      <c r="A108" s="30" t="s">
        <v>135</v>
      </c>
      <c r="B108" s="29">
        <v>-5</v>
      </c>
      <c r="C108" s="29" t="s">
        <v>487</v>
      </c>
      <c r="D108" s="125">
        <f>IFERROR(VLOOKUP($A108,'Balancete 2015'!$A:$D,4,0),"0")+O108</f>
        <v>8699801.7300000004</v>
      </c>
      <c r="E108" s="29"/>
      <c r="F108" s="29"/>
      <c r="G108" s="29"/>
      <c r="H108" s="29"/>
      <c r="I108" s="125">
        <f>IFERROR(VLOOKUP($A108,'Balancete 2016'!$A:$D,4,0),"0")</f>
        <v>4838077.95</v>
      </c>
      <c r="J108" s="6"/>
      <c r="K108" s="57"/>
      <c r="M108" s="87" t="str">
        <f>VLOOKUP(A108,'1 sem.15'!A:D,1,0)</f>
        <v>8.1.9.30.11</v>
      </c>
      <c r="N108" s="88" t="str">
        <f>VLOOKUP(A108,'1 sem.15'!A:D,3,0)</f>
        <v>DESPESAS DE CONTRIBUICAO AO COFINS</v>
      </c>
      <c r="O108" s="88">
        <f>VLOOKUP(A108,'1 sem.15'!A:D,4,0)</f>
        <v>6514195.5499999998</v>
      </c>
      <c r="P108" s="7"/>
      <c r="Q108" s="6"/>
    </row>
    <row r="109" spans="1:17">
      <c r="A109" s="30" t="s">
        <v>136</v>
      </c>
      <c r="B109" s="29">
        <v>-3</v>
      </c>
      <c r="C109" s="29" t="s">
        <v>487</v>
      </c>
      <c r="D109" s="125">
        <f>IFERROR(VLOOKUP($A109,'Balancete 2015'!$A:$D,4,0),"0")+O109</f>
        <v>8672672.5299999993</v>
      </c>
      <c r="E109" s="29"/>
      <c r="F109" s="29"/>
      <c r="G109" s="29"/>
      <c r="H109" s="29"/>
      <c r="I109" s="125">
        <f>IFERROR(VLOOKUP($A109,'Balancete 2016'!$A:$D,4,0),"0")</f>
        <v>4838077.95</v>
      </c>
      <c r="J109" s="6"/>
      <c r="K109" s="57"/>
      <c r="M109" s="87" t="str">
        <f>VLOOKUP(A109,'1 sem.15'!A:D,1,0)</f>
        <v>8.1.9.30.11.01</v>
      </c>
      <c r="N109" s="88" t="str">
        <f>VLOOKUP(A109,'1 sem.15'!A:D,3,0)</f>
        <v>DESPESAS DE CONTRIBUICAO AO COFINS</v>
      </c>
      <c r="O109" s="88">
        <f>VLOOKUP(A109,'1 sem.15'!A:D,4,0)</f>
        <v>6487066.3499999996</v>
      </c>
      <c r="P109" s="7"/>
      <c r="Q109" s="6"/>
    </row>
    <row r="110" spans="1:17">
      <c r="A110" s="30" t="s">
        <v>752</v>
      </c>
      <c r="B110" s="29">
        <v>1</v>
      </c>
      <c r="C110" s="29" t="s">
        <v>753</v>
      </c>
      <c r="D110" s="125">
        <f>IFERROR(VLOOKUP($A110,'Balancete 2015'!$A:$D,4,0),"0")+O110</f>
        <v>27129.200000000001</v>
      </c>
      <c r="E110" s="29"/>
      <c r="F110" s="29"/>
      <c r="G110" s="29"/>
      <c r="H110" s="29"/>
      <c r="I110" s="125" t="str">
        <f>IFERROR(VLOOKUP($A110,'Balancete 2016'!$A:$D,4,0),"0")</f>
        <v>0</v>
      </c>
      <c r="J110" s="6"/>
      <c r="K110" s="57"/>
      <c r="M110" s="87" t="str">
        <f>VLOOKUP(A110,'1 sem.15'!A:D,1,0)</f>
        <v>8.1.9.30.11.02</v>
      </c>
      <c r="N110" s="88" t="str">
        <f>VLOOKUP(A110,'1 sem.15'!A:D,3,0)</f>
        <v>DESP COFINS EXERCICIO ANTERIORES/CAIXAPAR</v>
      </c>
      <c r="O110" s="88">
        <f>VLOOKUP(A110,'1 sem.15'!A:D,4,0)</f>
        <v>27129.200000000001</v>
      </c>
      <c r="P110" s="7"/>
      <c r="Q110" s="6"/>
    </row>
    <row r="111" spans="1:17">
      <c r="A111" s="30" t="s">
        <v>488</v>
      </c>
      <c r="B111" s="29">
        <v>-4</v>
      </c>
      <c r="C111" s="29" t="s">
        <v>489</v>
      </c>
      <c r="D111" s="125">
        <f>IFERROR(VLOOKUP($A111,'Balancete 2015'!$A:$D,4,0),"0")+O111</f>
        <v>0</v>
      </c>
      <c r="E111" s="29"/>
      <c r="F111" s="29"/>
      <c r="G111" s="29"/>
      <c r="H111" s="29"/>
      <c r="I111" s="125" t="str">
        <f>IFERROR(VLOOKUP($A111,'Balancete 2016'!$A:$D,4,0),"0")</f>
        <v>0</v>
      </c>
      <c r="J111" s="6"/>
      <c r="K111" s="57"/>
      <c r="M111" s="87" t="str">
        <f>+A111</f>
        <v>8.1.9.30.20</v>
      </c>
      <c r="N111" s="88" t="str">
        <f>+C111</f>
        <v>COFINS DIFERIDO</v>
      </c>
      <c r="O111" s="88">
        <v>0</v>
      </c>
      <c r="P111" s="7"/>
      <c r="Q111" s="6"/>
    </row>
    <row r="112" spans="1:17">
      <c r="A112" s="30" t="s">
        <v>490</v>
      </c>
      <c r="B112" s="29">
        <v>-3</v>
      </c>
      <c r="C112" s="29" t="s">
        <v>491</v>
      </c>
      <c r="D112" s="125">
        <f>IFERROR(VLOOKUP($A112,'Balancete 2015'!$A:$D,4,0),"0")+O112</f>
        <v>0</v>
      </c>
      <c r="E112" s="29"/>
      <c r="F112" s="29"/>
      <c r="G112" s="29"/>
      <c r="H112" s="29"/>
      <c r="I112" s="125" t="str">
        <f>IFERROR(VLOOKUP($A112,'Balancete 2016'!$A:$D,4,0),"0")</f>
        <v>0</v>
      </c>
      <c r="J112" s="6"/>
      <c r="K112" s="57"/>
      <c r="M112" s="87" t="str">
        <f>+A112</f>
        <v>8.1.9.30.20.06</v>
      </c>
      <c r="N112" s="88" t="str">
        <f>+C112</f>
        <v>ATIVO/PASSIVO FISCAL DIFERIDO COFINS/CAIXAPAR</v>
      </c>
      <c r="O112" s="88">
        <v>0</v>
      </c>
      <c r="P112" s="7"/>
      <c r="Q112" s="6"/>
    </row>
    <row r="113" spans="1:17" s="93" customFormat="1">
      <c r="A113" s="84" t="s">
        <v>137</v>
      </c>
      <c r="B113" s="78">
        <v>-7</v>
      </c>
      <c r="C113" s="78" t="s">
        <v>138</v>
      </c>
      <c r="D113" s="125">
        <f>IFERROR(VLOOKUP($A113,'Balancete 2015'!$A:$D,4,0),"0")+O113</f>
        <v>1780936.02</v>
      </c>
      <c r="E113" s="78">
        <v>600</v>
      </c>
      <c r="F113" s="78">
        <v>300</v>
      </c>
      <c r="G113" s="78"/>
      <c r="H113" s="78"/>
      <c r="I113" s="125">
        <f>IFERROR(VLOOKUP($A113,'Balancete 2016'!$A:$D,4,0),"0")</f>
        <v>805739.05</v>
      </c>
      <c r="J113" s="95"/>
      <c r="K113" s="57"/>
      <c r="M113" s="87" t="str">
        <f>VLOOKUP(A113,'1 sem.15'!A:D,1,0)</f>
        <v>8.1.9.33</v>
      </c>
      <c r="N113" s="161" t="str">
        <f>VLOOKUP(A113,'1 sem.15'!A:D,3,0)</f>
        <v>DESPESAS DE CONTRIBUICAO AO PIS/PASEP</v>
      </c>
      <c r="O113" s="161">
        <f>VLOOKUP(A113,'1 sem.15'!A:D,4,0)</f>
        <v>1414266.15</v>
      </c>
      <c r="P113" s="100"/>
      <c r="Q113" s="95"/>
    </row>
    <row r="114" spans="1:17">
      <c r="A114" s="30" t="s">
        <v>139</v>
      </c>
      <c r="B114" s="29">
        <v>-9</v>
      </c>
      <c r="C114" s="29" t="s">
        <v>492</v>
      </c>
      <c r="D114" s="125">
        <f>IFERROR(VLOOKUP($A114,'Balancete 2015'!$A:$D,4,0),"0")+O114</f>
        <v>1780936.02</v>
      </c>
      <c r="E114" s="29"/>
      <c r="F114" s="29"/>
      <c r="G114" s="29"/>
      <c r="H114" s="29"/>
      <c r="I114" s="125">
        <f>IFERROR(VLOOKUP($A114,'Balancete 2016'!$A:$D,4,0),"0")</f>
        <v>805739.05</v>
      </c>
      <c r="J114" s="6"/>
      <c r="K114" s="57"/>
      <c r="M114" s="87" t="str">
        <f>VLOOKUP(A114,'1 sem.15'!A:D,1,0)</f>
        <v>8.1.9.33.11</v>
      </c>
      <c r="N114" s="88" t="str">
        <f>VLOOKUP(A114,'1 sem.15'!A:D,3,0)</f>
        <v>DESPESAS DE CONTRIBUICAO AO PIS/PASEP</v>
      </c>
      <c r="O114" s="88">
        <f>VLOOKUP(A114,'1 sem.15'!A:D,4,0)</f>
        <v>1414266.15</v>
      </c>
      <c r="P114" s="7"/>
      <c r="Q114" s="6"/>
    </row>
    <row r="115" spans="1:17">
      <c r="A115" s="84" t="s">
        <v>140</v>
      </c>
      <c r="B115" s="78">
        <v>-7</v>
      </c>
      <c r="C115" s="78" t="s">
        <v>493</v>
      </c>
      <c r="D115" s="125">
        <f>IFERROR(VLOOKUP($A115,'Balancete 2015'!$A:$D,4,0),"0")+O115</f>
        <v>1775046.13</v>
      </c>
      <c r="E115" s="78"/>
      <c r="F115" s="78"/>
      <c r="G115" s="78"/>
      <c r="H115" s="78"/>
      <c r="I115" s="125">
        <f>IFERROR(VLOOKUP($A115,'Balancete 2016'!$A:$D,4,0),"0")</f>
        <v>805739.05</v>
      </c>
      <c r="J115" s="6"/>
      <c r="K115" s="57"/>
      <c r="M115" s="87" t="str">
        <f>VLOOKUP(A115,'1 sem.15'!A:D,1,0)</f>
        <v>8.1.9.33.11.01</v>
      </c>
      <c r="N115" s="88" t="str">
        <f>VLOOKUP(A115,'1 sem.15'!A:D,3,0)</f>
        <v>DESPESAS DE CONTRIBUICAO AO PASEP</v>
      </c>
      <c r="O115" s="88">
        <f>VLOOKUP(A115,'1 sem.15'!A:D,4,0)</f>
        <v>1408376.26</v>
      </c>
      <c r="P115" s="7"/>
      <c r="Q115" s="6"/>
    </row>
    <row r="116" spans="1:17">
      <c r="A116" s="77" t="s">
        <v>754</v>
      </c>
      <c r="B116" s="78">
        <v>5</v>
      </c>
      <c r="C116" s="78" t="s">
        <v>755</v>
      </c>
      <c r="D116" s="125">
        <f>IFERROR(VLOOKUP($A116,'Balancete 2015'!$A:$D,4,0),"0")+O116</f>
        <v>5889.89</v>
      </c>
      <c r="E116" s="78"/>
      <c r="F116" s="78"/>
      <c r="G116" s="78"/>
      <c r="H116" s="78"/>
      <c r="I116" s="125" t="str">
        <f>IFERROR(VLOOKUP($A116,'Balancete 2016'!$A:$D,4,0),"0")</f>
        <v>0</v>
      </c>
      <c r="J116" s="6"/>
      <c r="K116" s="57"/>
      <c r="M116" s="87" t="str">
        <f>VLOOKUP(A116,'1 sem.15'!A:D,1,0)</f>
        <v>8.1.9.33.11.02</v>
      </c>
      <c r="N116" s="88" t="str">
        <f>VLOOKUP(A116,'1 sem.15'!A:D,3,0)</f>
        <v>DESP PASEP EXERCICIO ANTERIORES/CAIXAPAR</v>
      </c>
      <c r="O116" s="88">
        <f>VLOOKUP(A116,'1 sem.15'!A:D,4,0)</f>
        <v>5889.89</v>
      </c>
      <c r="P116" s="7"/>
      <c r="Q116" s="6"/>
    </row>
    <row r="117" spans="1:17">
      <c r="A117" s="84" t="s">
        <v>494</v>
      </c>
      <c r="B117" s="78">
        <v>-8</v>
      </c>
      <c r="C117" s="78" t="s">
        <v>495</v>
      </c>
      <c r="D117" s="125">
        <f>IFERROR(VLOOKUP($A117,'Balancete 2015'!$A:$D,4,0),"0")+O117</f>
        <v>0</v>
      </c>
      <c r="E117" s="78"/>
      <c r="F117" s="78"/>
      <c r="G117" s="78"/>
      <c r="H117" s="78"/>
      <c r="I117" s="125" t="str">
        <f>IFERROR(VLOOKUP($A117,'Balancete 2016'!$A:$D,4,0),"0")</f>
        <v>0</v>
      </c>
      <c r="J117" s="6"/>
      <c r="K117" s="57"/>
      <c r="M117" s="87" t="str">
        <f>+A117</f>
        <v>8.1.9.33.20</v>
      </c>
      <c r="N117" s="88" t="str">
        <f>+C117</f>
        <v>PASEP DIFERIDO</v>
      </c>
      <c r="O117" s="88">
        <v>0</v>
      </c>
      <c r="P117" s="7"/>
      <c r="Q117" s="6"/>
    </row>
    <row r="118" spans="1:17">
      <c r="A118" s="84" t="s">
        <v>496</v>
      </c>
      <c r="B118" s="78">
        <v>-7</v>
      </c>
      <c r="C118" s="78" t="s">
        <v>497</v>
      </c>
      <c r="D118" s="125">
        <f>IFERROR(VLOOKUP($A118,'Balancete 2015'!$A:$D,4,0),"0")+O118</f>
        <v>0</v>
      </c>
      <c r="E118" s="78"/>
      <c r="F118" s="78"/>
      <c r="G118" s="78"/>
      <c r="H118" s="78"/>
      <c r="I118" s="125" t="str">
        <f>IFERROR(VLOOKUP($A118,'Balancete 2016'!$A:$D,4,0),"0")</f>
        <v>0</v>
      </c>
      <c r="J118" s="6"/>
      <c r="K118" s="57"/>
      <c r="M118" s="87" t="str">
        <f>+A118</f>
        <v>8.1.9.33.20.06</v>
      </c>
      <c r="N118" s="88" t="str">
        <f>+C118</f>
        <v>ATIVO/PASSIVO FISCAL DIFERIDO PASEP/CAIXAPAR</v>
      </c>
      <c r="O118" s="88">
        <v>0</v>
      </c>
      <c r="P118" s="7"/>
      <c r="Q118" s="6"/>
    </row>
    <row r="119" spans="1:17">
      <c r="A119" s="84" t="s">
        <v>141</v>
      </c>
      <c r="B119" s="78">
        <v>-6</v>
      </c>
      <c r="C119" s="78" t="s">
        <v>132</v>
      </c>
      <c r="D119" s="125">
        <f>IFERROR(VLOOKUP($A119,'Balancete 2015'!$A:$D,4,0),"0")+O119</f>
        <v>12591760.57</v>
      </c>
      <c r="E119" s="78"/>
      <c r="F119" s="78"/>
      <c r="G119" s="78"/>
      <c r="H119" s="78"/>
      <c r="I119" s="125">
        <f>IFERROR(VLOOKUP($A119,'Balancete 2016'!$A:$D,4,0),"0")</f>
        <v>3082213.58</v>
      </c>
      <c r="J119" s="6"/>
      <c r="K119" s="57"/>
      <c r="M119" s="87" t="str">
        <f>VLOOKUP(A119,'1 sem.15'!A:D,1,0)</f>
        <v>8.1.9.99</v>
      </c>
      <c r="N119" s="88" t="str">
        <f>VLOOKUP(A119,'1 sem.15'!A:D,3,0)</f>
        <v>OUTRAS DESPESAS OPERACIONAIS</v>
      </c>
      <c r="O119" s="88">
        <f>VLOOKUP(A119,'1 sem.15'!A:D,4,0)</f>
        <v>12155224.550000001</v>
      </c>
      <c r="P119" s="7"/>
      <c r="Q119" s="6"/>
    </row>
    <row r="120" spans="1:17">
      <c r="A120" s="84" t="s">
        <v>142</v>
      </c>
      <c r="B120" s="78">
        <v>-3</v>
      </c>
      <c r="C120" s="78" t="s">
        <v>143</v>
      </c>
      <c r="D120" s="125">
        <f>IFERROR(VLOOKUP($A120,'Balancete 2015'!$A:$D,4,0),"0")+O120</f>
        <v>12591760.57</v>
      </c>
      <c r="E120" s="78"/>
      <c r="F120" s="78"/>
      <c r="G120" s="78"/>
      <c r="H120" s="78"/>
      <c r="I120" s="125">
        <f>IFERROR(VLOOKUP($A120,'Balancete 2016'!$A:$D,4,0),"0")</f>
        <v>3082213.58</v>
      </c>
      <c r="J120" s="6"/>
      <c r="K120" s="57"/>
      <c r="M120" s="87" t="str">
        <f>VLOOKUP(A120,'1 sem.15'!A:D,1,0)</f>
        <v>8.1.9.99.50</v>
      </c>
      <c r="N120" s="88" t="str">
        <f>VLOOKUP(A120,'1 sem.15'!A:D,3,0)</f>
        <v>OUTRAS DESPESAS OPERACIONAIS</v>
      </c>
      <c r="O120" s="88">
        <f>VLOOKUP(A120,'1 sem.15'!A:D,4,0)</f>
        <v>12155224.550000001</v>
      </c>
      <c r="P120" s="7"/>
      <c r="Q120" s="6"/>
    </row>
    <row r="121" spans="1:17" s="93" customFormat="1">
      <c r="A121" s="84" t="s">
        <v>144</v>
      </c>
      <c r="B121" s="78">
        <v>-1</v>
      </c>
      <c r="C121" s="78" t="s">
        <v>498</v>
      </c>
      <c r="D121" s="125">
        <f>IFERROR(VLOOKUP($A121,'Balancete 2015'!$A:$D,4,0),"0")+O121</f>
        <v>538.94000000000005</v>
      </c>
      <c r="E121" s="78">
        <v>600</v>
      </c>
      <c r="F121" s="78">
        <v>100</v>
      </c>
      <c r="G121" s="78"/>
      <c r="H121" s="78">
        <v>100</v>
      </c>
      <c r="I121" s="125">
        <f>IFERROR(VLOOKUP($A121,'Balancete 2016'!$A:$D,4,0),"0")</f>
        <v>917.26</v>
      </c>
      <c r="J121" s="95"/>
      <c r="K121" s="57"/>
      <c r="M121" s="87" t="str">
        <f>+A121</f>
        <v>8.1.9.99.50.01</v>
      </c>
      <c r="N121" s="161" t="str">
        <f>+C121</f>
        <v>DESP OPER - TARIFAS BANCARIAS/CAIXAPAR</v>
      </c>
      <c r="O121" s="161">
        <v>0</v>
      </c>
      <c r="P121" s="100"/>
      <c r="Q121" s="95"/>
    </row>
    <row r="122" spans="1:17" s="93" customFormat="1">
      <c r="A122" s="84" t="s">
        <v>499</v>
      </c>
      <c r="B122" s="78">
        <v>0</v>
      </c>
      <c r="C122" s="78" t="s">
        <v>500</v>
      </c>
      <c r="D122" s="125">
        <f>IFERROR(VLOOKUP($A122,'Balancete 2015'!$A:$D,4,0),"0")+O122</f>
        <v>15196.39</v>
      </c>
      <c r="E122" s="78">
        <v>600</v>
      </c>
      <c r="F122" s="78">
        <v>100</v>
      </c>
      <c r="G122" s="78"/>
      <c r="H122" s="78">
        <v>100</v>
      </c>
      <c r="I122" s="125">
        <f>IFERROR(VLOOKUP($A122,'Balancete 2016'!$A:$D,4,0),"0")</f>
        <v>7853.7</v>
      </c>
      <c r="J122" s="95"/>
      <c r="K122" s="57"/>
      <c r="M122" s="87" t="str">
        <f>VLOOKUP(A122,'1 sem.15'!A:D,1,0)</f>
        <v>8.1.9.99.50.02</v>
      </c>
      <c r="N122" s="161" t="str">
        <f>VLOOKUP(A122,'1 sem.15'!A:D,3,0)</f>
        <v>DESP OPER - ATUAL MONET OBRIG/CAIXAPAR</v>
      </c>
      <c r="O122" s="161">
        <f>VLOOKUP(A122,'1 sem.15'!A:D,4,0)</f>
        <v>15196.39</v>
      </c>
      <c r="P122" s="100"/>
      <c r="Q122" s="95"/>
    </row>
    <row r="123" spans="1:17" s="93" customFormat="1">
      <c r="A123" s="84" t="s">
        <v>335</v>
      </c>
      <c r="B123" s="78">
        <v>-8</v>
      </c>
      <c r="C123" s="78" t="s">
        <v>501</v>
      </c>
      <c r="D123" s="125">
        <f>IFERROR(VLOOKUP($A123,'Balancete 2015'!$A:$D,4,0),"0")+O123</f>
        <v>11692228.73</v>
      </c>
      <c r="E123" s="78">
        <v>800</v>
      </c>
      <c r="F123" s="78"/>
      <c r="G123" s="78"/>
      <c r="H123" s="78"/>
      <c r="I123" s="125">
        <f>IFERROR(VLOOKUP($A123,'Balancete 2016'!$A:$D,4,0),"0")</f>
        <v>1984034.76</v>
      </c>
      <c r="J123" s="95"/>
      <c r="K123" s="57"/>
      <c r="M123" s="87" t="str">
        <f>VLOOKUP(A123,'1 sem.15'!A:D,1,0)</f>
        <v>8.1.9.99.50.03</v>
      </c>
      <c r="N123" s="161" t="str">
        <f>VLOOKUP(A123,'1 sem.15'!A:D,3,0)</f>
        <v>DESP OPER - ATUAL MONET DIVIDENDOS/CAIXAPAR</v>
      </c>
      <c r="O123" s="161">
        <f>VLOOKUP(A123,'1 sem.15'!A:D,4,0)</f>
        <v>11692228.73</v>
      </c>
      <c r="P123" s="100"/>
      <c r="Q123" s="95"/>
    </row>
    <row r="124" spans="1:17" s="93" customFormat="1">
      <c r="A124" s="84" t="s">
        <v>145</v>
      </c>
      <c r="B124" s="78">
        <v>-6</v>
      </c>
      <c r="C124" s="78" t="s">
        <v>502</v>
      </c>
      <c r="D124" s="125">
        <f>IFERROR(VLOOKUP($A124,'Balancete 2015'!$A:$D,4,0),"0")+O124</f>
        <v>12677.59</v>
      </c>
      <c r="E124" s="78">
        <v>600</v>
      </c>
      <c r="F124" s="78">
        <v>100</v>
      </c>
      <c r="G124" s="78"/>
      <c r="H124" s="78">
        <v>100</v>
      </c>
      <c r="I124" s="125">
        <f>IFERROR(VLOOKUP($A124,'Balancete 2016'!$A:$D,4,0),"0")</f>
        <v>12897.18</v>
      </c>
      <c r="J124" s="95"/>
      <c r="K124" s="57"/>
      <c r="M124" s="87" t="str">
        <f>VLOOKUP(A124,'1 sem.15'!A:D,1,0)</f>
        <v>8.1.9.99.50.04</v>
      </c>
      <c r="N124" s="161" t="str">
        <f>VLOOKUP(A124,'1 sem.15'!A:D,3,0)</f>
        <v>DESP OPER - MULTAS S/ RECOLH ATRASO/CAIXAPAR</v>
      </c>
      <c r="O124" s="161">
        <f>VLOOKUP(A124,'1 sem.15'!A:D,4,0)</f>
        <v>12677.59</v>
      </c>
      <c r="P124" s="100"/>
      <c r="Q124" s="95"/>
    </row>
    <row r="125" spans="1:17" s="93" customFormat="1">
      <c r="A125" s="84" t="s">
        <v>146</v>
      </c>
      <c r="B125" s="78">
        <v>-4</v>
      </c>
      <c r="C125" s="78" t="s">
        <v>503</v>
      </c>
      <c r="D125" s="125">
        <f>IFERROR(VLOOKUP($A125,'Balancete 2015'!$A:$D,4,0),"0")+O125</f>
        <v>871118.92</v>
      </c>
      <c r="E125" s="78">
        <v>600</v>
      </c>
      <c r="F125" s="78">
        <v>100</v>
      </c>
      <c r="G125" s="78"/>
      <c r="H125" s="78"/>
      <c r="I125" s="125">
        <f>IFERROR(VLOOKUP($A125,'Balancete 2016'!$A:$D,4,0),"0")</f>
        <v>1076510.68</v>
      </c>
      <c r="J125" s="95"/>
      <c r="K125" s="57"/>
      <c r="M125" s="87" t="str">
        <f>VLOOKUP(A125,'1 sem.15'!A:D,1,0)</f>
        <v>8.1.9.99.50.05</v>
      </c>
      <c r="N125" s="161" t="str">
        <f>VLOOKUP(A125,'1 sem.15'!A:D,3,0)</f>
        <v>DESP OPER - COMPARTILH SERV CAIXA/CAIXAPAR</v>
      </c>
      <c r="O125" s="161">
        <f>VLOOKUP(A125,'1 sem.15'!A:D,4,0)</f>
        <v>435121.84</v>
      </c>
      <c r="P125" s="100"/>
      <c r="Q125" s="95"/>
    </row>
    <row r="126" spans="1:17">
      <c r="A126" s="84" t="s">
        <v>147</v>
      </c>
      <c r="B126" s="78">
        <v>-7</v>
      </c>
      <c r="C126" s="78" t="s">
        <v>148</v>
      </c>
      <c r="D126" s="125">
        <f>IFERROR(VLOOKUP($A126,'Balancete 2015'!$A:$D,4,0),"0")+O126</f>
        <v>51602662.82</v>
      </c>
      <c r="E126" s="78"/>
      <c r="F126" s="78"/>
      <c r="G126" s="78"/>
      <c r="H126" s="78"/>
      <c r="I126" s="125">
        <f>IFERROR(VLOOKUP($A126,'Balancete 2016'!$A:$D,4,0),"0")</f>
        <v>32041959.66</v>
      </c>
      <c r="J126" s="6"/>
      <c r="K126" s="57"/>
      <c r="M126" s="87" t="str">
        <f>VLOOKUP(A126,'1 sem.15'!A:D,1,0)</f>
        <v>8.9</v>
      </c>
      <c r="N126" s="88" t="str">
        <f>VLOOKUP(A126,'1 sem.15'!A:D,3,0)</f>
        <v>APURACAO DE RESULTADO</v>
      </c>
      <c r="O126" s="88">
        <f>VLOOKUP(A126,'1 sem.15'!A:D,4,0)</f>
        <v>37070810.490000002</v>
      </c>
      <c r="P126" s="7"/>
      <c r="Q126" s="6"/>
    </row>
    <row r="127" spans="1:17">
      <c r="A127" s="84" t="s">
        <v>149</v>
      </c>
      <c r="B127" s="78">
        <v>0</v>
      </c>
      <c r="C127" s="78" t="s">
        <v>150</v>
      </c>
      <c r="D127" s="125">
        <f>IFERROR(VLOOKUP($A127,'Balancete 2015'!$A:$D,4,0),"0")+O127</f>
        <v>51602662.82</v>
      </c>
      <c r="E127" s="78"/>
      <c r="F127" s="78"/>
      <c r="G127" s="78"/>
      <c r="H127" s="78"/>
      <c r="I127" s="125">
        <f>IFERROR(VLOOKUP($A127,'Balancete 2016'!$A:$D,4,0),"0")</f>
        <v>31667586.23</v>
      </c>
      <c r="J127" s="6"/>
      <c r="K127" s="57"/>
      <c r="M127" s="87" t="str">
        <f>VLOOKUP(A127,'1 sem.15'!A:D,1,0)</f>
        <v>8.9.4</v>
      </c>
      <c r="N127" s="88" t="str">
        <f>VLOOKUP(A127,'1 sem.15'!A:D,3,0)</f>
        <v>IMPOSTO DE RENDA</v>
      </c>
      <c r="O127" s="88">
        <f>VLOOKUP(A127,'1 sem.15'!A:D,4,0)</f>
        <v>37070810.490000002</v>
      </c>
      <c r="P127" s="7"/>
      <c r="Q127" s="6"/>
    </row>
    <row r="128" spans="1:17">
      <c r="A128" s="84" t="s">
        <v>151</v>
      </c>
      <c r="B128" s="78">
        <v>-3</v>
      </c>
      <c r="C128" s="78" t="s">
        <v>150</v>
      </c>
      <c r="D128" s="125">
        <f>IFERROR(VLOOKUP($A128,'Balancete 2015'!$A:$D,4,0),"0")+O128</f>
        <v>37916182.969999999</v>
      </c>
      <c r="E128" s="78"/>
      <c r="F128" s="78"/>
      <c r="G128" s="78"/>
      <c r="H128" s="78"/>
      <c r="I128" s="125">
        <f>IFERROR(VLOOKUP($A128,'Balancete 2016'!$A:$D,4,0),"0")</f>
        <v>23278636.93</v>
      </c>
      <c r="J128" s="6"/>
      <c r="K128" s="57"/>
      <c r="M128" s="87" t="str">
        <f>VLOOKUP(A128,'1 sem.15'!A:D,1,0)</f>
        <v>8.9.4.10</v>
      </c>
      <c r="N128" s="88" t="str">
        <f>VLOOKUP(A128,'1 sem.15'!A:D,3,0)</f>
        <v>IMPOSTO DE RENDA</v>
      </c>
      <c r="O128" s="88">
        <f>VLOOKUP(A128,'1 sem.15'!A:D,4,0)</f>
        <v>27234173.899999999</v>
      </c>
      <c r="P128" s="7"/>
    </row>
    <row r="129" spans="1:16">
      <c r="A129" s="84" t="s">
        <v>338</v>
      </c>
      <c r="B129" s="78">
        <v>-5</v>
      </c>
      <c r="C129" s="78" t="s">
        <v>504</v>
      </c>
      <c r="D129" s="125">
        <f>IFERROR(VLOOKUP($A129,'Balancete 2015'!$A:$D,4,0),"0")+O129</f>
        <v>37928889.049999997</v>
      </c>
      <c r="E129" s="78"/>
      <c r="F129" s="78"/>
      <c r="G129" s="78"/>
      <c r="H129" s="78"/>
      <c r="I129" s="125">
        <f>IFERROR(VLOOKUP($A129,'Balancete 2016'!$A:$D,4,0),"0")</f>
        <v>23280172.079999998</v>
      </c>
      <c r="J129" s="6"/>
      <c r="K129" s="57"/>
      <c r="M129" s="87" t="str">
        <f>VLOOKUP(A129,'1 sem.15'!A:D,1,0)</f>
        <v>8.9.4.10.11</v>
      </c>
      <c r="N129" s="88" t="str">
        <f>VLOOKUP(A129,'1 sem.15'!A:D,3,0)</f>
        <v>IMPOSTO DE RENDA</v>
      </c>
      <c r="O129" s="88">
        <f>VLOOKUP(A129,'1 sem.15'!A:D,4,0)</f>
        <v>27245273.91</v>
      </c>
      <c r="P129" s="7"/>
    </row>
    <row r="130" spans="1:16" s="93" customFormat="1">
      <c r="A130" s="84" t="s">
        <v>152</v>
      </c>
      <c r="B130" s="78">
        <v>-3</v>
      </c>
      <c r="C130" s="78" t="s">
        <v>504</v>
      </c>
      <c r="D130" s="125">
        <f>IFERROR(VLOOKUP($A130,'Balancete 2015'!$A:$D,4,0),"0")+O130</f>
        <v>37928889.049999997</v>
      </c>
      <c r="E130" s="78">
        <v>900</v>
      </c>
      <c r="F130" s="78"/>
      <c r="G130" s="78"/>
      <c r="H130" s="78"/>
      <c r="I130" s="125">
        <f>IFERROR(VLOOKUP($A130,'Balancete 2016'!$A:$D,4,0),"0")</f>
        <v>23280172.079999998</v>
      </c>
      <c r="J130" s="95"/>
      <c r="K130" s="57"/>
      <c r="M130" s="87" t="str">
        <f>VLOOKUP(A130,'1 sem.15'!A:D,1,0)</f>
        <v>8.9.4.10.11.01</v>
      </c>
      <c r="N130" s="161" t="str">
        <f>VLOOKUP(A130,'1 sem.15'!A:D,3,0)</f>
        <v>IMPOSTO DE RENDA</v>
      </c>
      <c r="O130" s="161">
        <f>VLOOKUP(A130,'1 sem.15'!A:D,4,0)</f>
        <v>27245273.91</v>
      </c>
      <c r="P130" s="100"/>
    </row>
    <row r="131" spans="1:16">
      <c r="A131" s="77" t="s">
        <v>756</v>
      </c>
      <c r="B131" s="78"/>
      <c r="C131" s="78" t="s">
        <v>757</v>
      </c>
      <c r="D131" s="125">
        <f>IFERROR(VLOOKUP($A131,'Balancete 2015'!$A:$D,4,0),"0")+O131</f>
        <v>0</v>
      </c>
      <c r="E131" s="78"/>
      <c r="F131" s="78"/>
      <c r="G131" s="78"/>
      <c r="H131" s="78"/>
      <c r="I131" s="125" t="str">
        <f>IFERROR(VLOOKUP($A131,'Balancete 2016'!$A:$D,4,0),"0")</f>
        <v>0</v>
      </c>
      <c r="J131" s="6"/>
      <c r="K131" s="57"/>
      <c r="M131" s="87" t="str">
        <f>+A131</f>
        <v>8.9.4.10.11.02</v>
      </c>
      <c r="N131" s="88" t="str">
        <f>+C131</f>
        <v>IMPOSTO DE RENDA do EXERCICIO CISÃO /CAIXAPAR</v>
      </c>
      <c r="O131" s="88">
        <v>0</v>
      </c>
      <c r="P131" s="7"/>
    </row>
    <row r="132" spans="1:16">
      <c r="A132" s="84" t="s">
        <v>505</v>
      </c>
      <c r="B132" s="78">
        <v>-4</v>
      </c>
      <c r="C132" s="78" t="s">
        <v>599</v>
      </c>
      <c r="D132" s="125">
        <f>IFERROR(VLOOKUP($A132,'Balancete 2015'!$A:$D,4,0),"0")+O132</f>
        <v>0</v>
      </c>
      <c r="E132" s="78"/>
      <c r="F132" s="78"/>
      <c r="G132" s="78"/>
      <c r="H132" s="78"/>
      <c r="I132" s="125" t="str">
        <f>IFERROR(VLOOKUP($A132,'Balancete 2016'!$A:$D,4,0),"0")</f>
        <v>0</v>
      </c>
      <c r="J132" s="6"/>
      <c r="K132" s="57"/>
      <c r="M132" s="87" t="str">
        <f>+A132</f>
        <v>8.9.4.10.20</v>
      </c>
      <c r="N132" s="88" t="str">
        <f>+C132</f>
        <v>PROVISAO IR - VALORES DIFERIDOS</v>
      </c>
      <c r="O132" s="88">
        <v>0</v>
      </c>
      <c r="P132" s="7"/>
    </row>
    <row r="133" spans="1:16" s="93" customFormat="1">
      <c r="A133" s="84" t="s">
        <v>506</v>
      </c>
      <c r="B133" s="78">
        <v>-5</v>
      </c>
      <c r="C133" s="78" t="s">
        <v>507</v>
      </c>
      <c r="D133" s="125">
        <f>IFERROR(VLOOKUP($A133,'Balancete 2015'!$A:$D,4,0),"0")+O133</f>
        <v>0</v>
      </c>
      <c r="E133" s="78">
        <v>910</v>
      </c>
      <c r="F133" s="78"/>
      <c r="G133" s="78"/>
      <c r="H133" s="78"/>
      <c r="I133" s="125" t="str">
        <f>IFERROR(VLOOKUP($A133,'Balancete 2016'!$A:$D,4,0),"0")</f>
        <v>0</v>
      </c>
      <c r="J133" s="95"/>
      <c r="K133" s="57"/>
      <c r="M133" s="87" t="str">
        <f>+A133</f>
        <v>8.9.4.10.20.05</v>
      </c>
      <c r="N133" s="161" t="str">
        <f>+C133</f>
        <v>PASSIVO FISCAL DIFERIDO DE IRPJ/CAIXAPAR</v>
      </c>
      <c r="O133" s="161">
        <v>0</v>
      </c>
      <c r="P133" s="100"/>
    </row>
    <row r="134" spans="1:16">
      <c r="A134" s="84" t="s">
        <v>153</v>
      </c>
      <c r="B134" s="78">
        <v>-6</v>
      </c>
      <c r="C134" s="78" t="s">
        <v>508</v>
      </c>
      <c r="D134" s="125">
        <f>IFERROR(VLOOKUP($A134,'Balancete 2015'!$A:$D,4,0),"0")+O134</f>
        <v>-12706.08</v>
      </c>
      <c r="E134" s="78"/>
      <c r="F134" s="78"/>
      <c r="G134" s="78"/>
      <c r="H134" s="78"/>
      <c r="I134" s="125">
        <f>IFERROR(VLOOKUP($A134,'Balancete 2016'!$A:$D,4,0),"0")</f>
        <v>-1535.15</v>
      </c>
      <c r="J134" s="6"/>
      <c r="K134" s="57"/>
      <c r="M134" s="87" t="str">
        <f>VLOOKUP(A134,'1 sem.15'!A:D,1,0)</f>
        <v>8.9.4.10.31</v>
      </c>
      <c r="N134" s="88" t="str">
        <f>VLOOKUP(A134,'1 sem.15'!A:D,3,0)</f>
        <v>ATIVO FISCAL DIFERIDO/CAIXAPAR</v>
      </c>
      <c r="O134" s="88">
        <f>VLOOKUP(A134,'1 sem.15'!A:D,4,0)</f>
        <v>-11100.01</v>
      </c>
      <c r="P134" s="7"/>
    </row>
    <row r="135" spans="1:16" s="93" customFormat="1">
      <c r="A135" s="84" t="s">
        <v>340</v>
      </c>
      <c r="B135" s="78">
        <v>-4</v>
      </c>
      <c r="C135" s="78" t="s">
        <v>509</v>
      </c>
      <c r="D135" s="125">
        <f>IFERROR(VLOOKUP($A135,'Balancete 2015'!$A:$D,4,0),"0")+O135</f>
        <v>-12706.08</v>
      </c>
      <c r="E135" s="78">
        <v>910</v>
      </c>
      <c r="F135" s="78"/>
      <c r="G135" s="78"/>
      <c r="H135" s="78"/>
      <c r="I135" s="125">
        <f>IFERROR(VLOOKUP($A135,'Balancete 2016'!$A:$D,4,0),"0")</f>
        <v>-1535.15</v>
      </c>
      <c r="J135" s="95"/>
      <c r="K135" s="57"/>
      <c r="M135" s="87" t="str">
        <f>VLOOKUP(A135,'1 sem.15'!A:D,1,0)</f>
        <v>8.9.4.10.31.01</v>
      </c>
      <c r="N135" s="161" t="str">
        <f>VLOOKUP(A135,'1 sem.15'!A:D,3,0)</f>
        <v>DIFERENCAS TEMPORARIAS - IRPJ/CAIXAPAR</v>
      </c>
      <c r="O135" s="161">
        <f>VLOOKUP(A135,'1 sem.15'!A:D,4,0)</f>
        <v>-11100.01</v>
      </c>
      <c r="P135" s="100"/>
    </row>
    <row r="136" spans="1:16">
      <c r="A136" s="84" t="s">
        <v>154</v>
      </c>
      <c r="B136" s="78">
        <v>-7</v>
      </c>
      <c r="C136" s="78" t="s">
        <v>155</v>
      </c>
      <c r="D136" s="125">
        <f>IFERROR(VLOOKUP($A136,'Balancete 2015'!$A:$D,4,0),"0")+O136</f>
        <v>13686479.85</v>
      </c>
      <c r="E136" s="78"/>
      <c r="F136" s="78"/>
      <c r="G136" s="78"/>
      <c r="H136" s="78"/>
      <c r="I136" s="125">
        <f>IFERROR(VLOOKUP($A136,'Balancete 2016'!$A:$D,4,0),"0")</f>
        <v>8388949.3000000007</v>
      </c>
      <c r="J136" s="6"/>
      <c r="K136" s="57"/>
      <c r="M136" s="87" t="str">
        <f>VLOOKUP(A136,'1 sem.15'!A:D,1,0)</f>
        <v>8.9.4.20</v>
      </c>
      <c r="N136" s="88" t="str">
        <f>VLOOKUP(A136,'1 sem.15'!A:D,3,0)</f>
        <v>CONTRIBUICAO SOCIAL</v>
      </c>
      <c r="O136" s="88">
        <f>VLOOKUP(A136,'1 sem.15'!A:D,4,0)</f>
        <v>9836636.5899999999</v>
      </c>
      <c r="P136" s="7"/>
    </row>
    <row r="137" spans="1:16">
      <c r="A137" s="84" t="s">
        <v>339</v>
      </c>
      <c r="B137" s="78">
        <v>-9</v>
      </c>
      <c r="C137" s="78" t="s">
        <v>510</v>
      </c>
      <c r="D137" s="125">
        <f>IFERROR(VLOOKUP($A137,'Balancete 2015'!$A:$D,4,0),"0")+O137</f>
        <v>13691054.039999999</v>
      </c>
      <c r="E137" s="78"/>
      <c r="F137" s="78"/>
      <c r="G137" s="78"/>
      <c r="H137" s="78"/>
      <c r="I137" s="125">
        <f>IFERROR(VLOOKUP($A137,'Balancete 2016'!$A:$D,4,0),"0")</f>
        <v>8389501.9499999993</v>
      </c>
      <c r="J137" s="6"/>
      <c r="K137" s="57"/>
      <c r="M137" s="87" t="str">
        <f>VLOOKUP(A137,'1 sem.15'!A:D,1,0)</f>
        <v>8.9.4.20.11</v>
      </c>
      <c r="N137" s="88" t="str">
        <f>VLOOKUP(A137,'1 sem.15'!A:D,3,0)</f>
        <v>CONTRIBUICAO SOCIAL</v>
      </c>
      <c r="O137" s="88">
        <f>VLOOKUP(A137,'1 sem.15'!A:D,4,0)</f>
        <v>9840632.5899999999</v>
      </c>
      <c r="P137" s="7"/>
    </row>
    <row r="138" spans="1:16" s="93" customFormat="1">
      <c r="A138" s="84" t="s">
        <v>156</v>
      </c>
      <c r="B138" s="78">
        <v>-7</v>
      </c>
      <c r="C138" s="78" t="s">
        <v>510</v>
      </c>
      <c r="D138" s="125">
        <f>IFERROR(VLOOKUP($A138,'Balancete 2015'!$A:$D,4,0),"0")+O138</f>
        <v>13661899.07</v>
      </c>
      <c r="E138" s="78">
        <v>900</v>
      </c>
      <c r="F138" s="78"/>
      <c r="G138" s="78"/>
      <c r="H138" s="78"/>
      <c r="I138" s="125">
        <f>IFERROR(VLOOKUP($A138,'Balancete 2016'!$A:$D,4,0),"0")</f>
        <v>8389501.9499999993</v>
      </c>
      <c r="J138" s="95"/>
      <c r="K138" s="57"/>
      <c r="M138" s="87" t="str">
        <f>VLOOKUP(A138,'1 sem.15'!A:D,1,0)</f>
        <v>8.9.4.20.11.01</v>
      </c>
      <c r="N138" s="161" t="str">
        <f>VLOOKUP(A138,'1 sem.15'!A:D,3,0)</f>
        <v>CONTRIBUICAO SOCIAL</v>
      </c>
      <c r="O138" s="161">
        <f>VLOOKUP(A138,'1 sem.15'!A:D,4,0)</f>
        <v>9811477.6199999992</v>
      </c>
      <c r="P138" s="100"/>
    </row>
    <row r="139" spans="1:16" s="93" customFormat="1">
      <c r="A139" s="77" t="s">
        <v>758</v>
      </c>
      <c r="B139" s="78">
        <v>5</v>
      </c>
      <c r="C139" s="78" t="s">
        <v>759</v>
      </c>
      <c r="D139" s="125">
        <f>IFERROR(VLOOKUP($A139,'Balancete 2015'!$A:$D,4,0),"0")+O139</f>
        <v>29154.97</v>
      </c>
      <c r="E139" s="78">
        <v>900</v>
      </c>
      <c r="F139" s="78"/>
      <c r="G139" s="78"/>
      <c r="H139" s="78"/>
      <c r="I139" s="125" t="str">
        <f>IFERROR(VLOOKUP($A139,'Balancete 2016'!$A:$D,4,0),"0")</f>
        <v>0</v>
      </c>
      <c r="J139" s="95"/>
      <c r="K139" s="57"/>
      <c r="M139" s="87" t="str">
        <f>VLOOKUP(A139,'1 sem.15'!A:D,1,0)</f>
        <v>8.9.4.20.11.02</v>
      </c>
      <c r="N139" s="161" t="str">
        <f>VLOOKUP(A139,'1 sem.15'!A:D,3,0)</f>
        <v>CONTRIBUICAO SOCIAL EXERCICIO ANTERIORES</v>
      </c>
      <c r="O139" s="161">
        <f>VLOOKUP(A139,'1 sem.15'!A:D,4,0)</f>
        <v>29154.97</v>
      </c>
      <c r="P139" s="100"/>
    </row>
    <row r="140" spans="1:16">
      <c r="A140" s="77" t="s">
        <v>760</v>
      </c>
      <c r="B140" s="78"/>
      <c r="C140" s="78" t="s">
        <v>761</v>
      </c>
      <c r="D140" s="125">
        <f>IFERROR(VLOOKUP($A140,'Balancete 2015'!$A:$D,4,0),"0")+O140</f>
        <v>0</v>
      </c>
      <c r="E140" s="78"/>
      <c r="F140" s="78"/>
      <c r="G140" s="78"/>
      <c r="H140" s="78"/>
      <c r="I140" s="125" t="str">
        <f>IFERROR(VLOOKUP($A140,'Balancete 2016'!$A:$D,4,0),"0")</f>
        <v>0</v>
      </c>
      <c r="J140" s="6"/>
      <c r="K140" s="57"/>
      <c r="M140" s="87" t="str">
        <f>+A140</f>
        <v>8.9.4.20.11.06</v>
      </c>
      <c r="N140" s="88" t="str">
        <f>+C140</f>
        <v>CONTRIBUIÇAO SOCIAL - CISÃO</v>
      </c>
      <c r="O140" s="88">
        <v>0</v>
      </c>
      <c r="P140" s="7"/>
    </row>
    <row r="141" spans="1:16" s="93" customFormat="1">
      <c r="A141" s="84" t="s">
        <v>511</v>
      </c>
      <c r="B141" s="78">
        <v>-8</v>
      </c>
      <c r="C141" s="78" t="s">
        <v>600</v>
      </c>
      <c r="D141" s="125">
        <f>IFERROR(VLOOKUP($A141,'Balancete 2015'!$A:$D,4,0),"0")+O141</f>
        <v>0</v>
      </c>
      <c r="E141" s="78">
        <v>910</v>
      </c>
      <c r="F141" s="78"/>
      <c r="G141" s="78"/>
      <c r="H141" s="78"/>
      <c r="I141" s="125" t="str">
        <f>IFERROR(VLOOKUP($A141,'Balancete 2016'!$A:$D,4,0),"0")</f>
        <v>0</v>
      </c>
      <c r="J141" s="95"/>
      <c r="K141" s="83"/>
      <c r="M141" s="87" t="str">
        <f>+A141</f>
        <v>8.9.4.20.20</v>
      </c>
      <c r="N141" s="161" t="str">
        <f>+C141</f>
        <v>PROVISAO PARA CSLL - VALORES DIFERIDOS</v>
      </c>
      <c r="O141" s="161">
        <v>0</v>
      </c>
      <c r="P141" s="100"/>
    </row>
    <row r="142" spans="1:16">
      <c r="A142" s="84" t="s">
        <v>512</v>
      </c>
      <c r="B142" s="78">
        <v>-9</v>
      </c>
      <c r="C142" s="78" t="s">
        <v>513</v>
      </c>
      <c r="D142" s="125">
        <f>IFERROR(VLOOKUP($A142,'Balancete 2015'!$A:$D,4,0),"0")+O142</f>
        <v>0</v>
      </c>
      <c r="E142" s="78"/>
      <c r="F142" s="78"/>
      <c r="G142" s="78"/>
      <c r="H142" s="78"/>
      <c r="I142" s="125" t="str">
        <f>IFERROR(VLOOKUP($A142,'Balancete 2016'!$A:$D,4,0),"0")</f>
        <v>0</v>
      </c>
      <c r="J142" s="6"/>
      <c r="K142" s="57"/>
      <c r="M142" s="87" t="str">
        <f>+A142</f>
        <v>8.9.4.20.20.05</v>
      </c>
      <c r="N142" s="88" t="str">
        <f>+C142</f>
        <v>PASSIVO FISCAL DIFERIDO DE CSLL/CAIXAPAR</v>
      </c>
      <c r="O142" s="88">
        <v>0</v>
      </c>
      <c r="P142" s="7"/>
    </row>
    <row r="143" spans="1:16" s="93" customFormat="1">
      <c r="A143" s="84" t="s">
        <v>157</v>
      </c>
      <c r="B143" s="78">
        <v>0</v>
      </c>
      <c r="C143" s="78" t="s">
        <v>514</v>
      </c>
      <c r="D143" s="125">
        <f>IFERROR(VLOOKUP($A143,'Balancete 2015'!$A:$D,4,0),"0")+O143</f>
        <v>-4574.1900000000005</v>
      </c>
      <c r="E143" s="78">
        <v>910</v>
      </c>
      <c r="F143" s="78"/>
      <c r="G143" s="78"/>
      <c r="H143" s="78"/>
      <c r="I143" s="125">
        <f>IFERROR(VLOOKUP($A143,'Balancete 2016'!$A:$D,4,0),"0")</f>
        <v>-552.65</v>
      </c>
      <c r="J143" s="95"/>
      <c r="K143" s="57"/>
      <c r="M143" s="87" t="str">
        <f>VLOOKUP(A143,'1 sem.15'!A:D,1,0)</f>
        <v>8.9.4.20.31</v>
      </c>
      <c r="N143" s="161" t="str">
        <f>VLOOKUP(A143,'1 sem.15'!A:D,3,0)</f>
        <v>ATIVO FISCAL DIFERIDO - CSLL/CAIXAPAR</v>
      </c>
      <c r="O143" s="161">
        <f>VLOOKUP(A143,'1 sem.15'!A:D,4,0)</f>
        <v>-3996</v>
      </c>
      <c r="P143" s="100"/>
    </row>
    <row r="144" spans="1:16">
      <c r="A144" s="84" t="s">
        <v>341</v>
      </c>
      <c r="B144" s="78">
        <v>-8</v>
      </c>
      <c r="C144" s="78" t="s">
        <v>515</v>
      </c>
      <c r="D144" s="125">
        <f>IFERROR(VLOOKUP($A144,'Balancete 2015'!$A:$D,4,0),"0")+O144</f>
        <v>-4574.1900000000005</v>
      </c>
      <c r="E144" s="78"/>
      <c r="F144" s="78"/>
      <c r="G144" s="78"/>
      <c r="H144" s="78"/>
      <c r="I144" s="125">
        <f>IFERROR(VLOOKUP($A144,'Balancete 2016'!$A:$D,4,0),"0")</f>
        <v>-552.65</v>
      </c>
      <c r="J144" s="6"/>
      <c r="K144" s="57"/>
      <c r="M144" s="87" t="str">
        <f>VLOOKUP(A144,'1 sem.15'!A:D,1,0)</f>
        <v>8.9.4.20.31.01</v>
      </c>
      <c r="N144" s="88" t="str">
        <f>VLOOKUP(A144,'1 sem.15'!A:D,3,0)</f>
        <v>DIFERENCAS TEMPORARIAS CSLL/CAIXAPAR</v>
      </c>
      <c r="O144" s="88">
        <f>VLOOKUP(A144,'1 sem.15'!A:D,4,0)</f>
        <v>-3996</v>
      </c>
      <c r="P144" s="7"/>
    </row>
    <row r="145" spans="1:16">
      <c r="A145" s="89" t="s">
        <v>1060</v>
      </c>
      <c r="B145" s="89">
        <v>-4</v>
      </c>
      <c r="C145" s="89" t="s">
        <v>1061</v>
      </c>
      <c r="D145" s="125"/>
      <c r="E145" s="78"/>
      <c r="F145" s="78">
        <v>950</v>
      </c>
      <c r="G145" s="78">
        <v>950</v>
      </c>
      <c r="H145" s="78"/>
      <c r="I145" s="125">
        <f>IFERROR(VLOOKUP($A145,'Balancete 2016'!$A:$D,4,0),"0")</f>
        <v>374373.43</v>
      </c>
      <c r="J145" s="6"/>
      <c r="K145" s="57"/>
      <c r="M145" s="87"/>
      <c r="N145" s="88"/>
      <c r="O145" s="88"/>
      <c r="P145" s="7"/>
    </row>
    <row r="146" spans="1:16">
      <c r="A146" s="89" t="s">
        <v>1062</v>
      </c>
      <c r="B146" s="89">
        <v>-8</v>
      </c>
      <c r="C146" s="89" t="s">
        <v>1061</v>
      </c>
      <c r="D146" s="125"/>
      <c r="E146" s="78"/>
      <c r="F146" s="78"/>
      <c r="G146" s="78"/>
      <c r="H146" s="78"/>
      <c r="I146" s="125">
        <f>IFERROR(VLOOKUP($A146,'Balancete 2016'!$A:$D,4,0),"0")</f>
        <v>374373.43</v>
      </c>
      <c r="J146" s="6"/>
      <c r="K146" s="57"/>
      <c r="M146" s="87"/>
      <c r="N146" s="88"/>
      <c r="O146" s="88"/>
      <c r="P146" s="7"/>
    </row>
    <row r="147" spans="1:16">
      <c r="A147" s="89" t="s">
        <v>1063</v>
      </c>
      <c r="B147" s="89">
        <v>-3</v>
      </c>
      <c r="C147" s="89" t="s">
        <v>1061</v>
      </c>
      <c r="D147" s="125"/>
      <c r="E147" s="78">
        <v>950</v>
      </c>
      <c r="F147" s="78"/>
      <c r="G147" s="78"/>
      <c r="H147" s="78"/>
      <c r="I147" s="125">
        <f>IFERROR(VLOOKUP($A147,'Balancete 2016'!$A:$D,4,0),"0")</f>
        <v>374373.43</v>
      </c>
      <c r="J147" s="6"/>
      <c r="K147" s="57"/>
      <c r="M147" s="87"/>
      <c r="N147" s="88"/>
      <c r="O147" s="88"/>
      <c r="P147" s="7"/>
    </row>
    <row r="148" spans="1:16">
      <c r="A148" s="89" t="s">
        <v>1064</v>
      </c>
      <c r="B148" s="89">
        <v>-9</v>
      </c>
      <c r="C148" s="89" t="s">
        <v>1065</v>
      </c>
      <c r="D148" s="125"/>
      <c r="E148" s="78"/>
      <c r="F148" s="78"/>
      <c r="G148" s="78"/>
      <c r="H148" s="78"/>
      <c r="I148" s="125">
        <f>IFERROR(VLOOKUP($A148,'Balancete 2016'!$A:$D,4,0),"0")</f>
        <v>374373.43</v>
      </c>
      <c r="J148" s="6"/>
      <c r="K148" s="57"/>
      <c r="M148" s="87"/>
      <c r="N148" s="88"/>
      <c r="O148" s="88"/>
      <c r="P148" s="7"/>
    </row>
    <row r="149" spans="1:16">
      <c r="A149" s="84">
        <v>7</v>
      </c>
      <c r="B149" s="78">
        <v>-5</v>
      </c>
      <c r="C149" s="78" t="s">
        <v>215</v>
      </c>
      <c r="D149" s="125">
        <f>IFERROR(VLOOKUP($A149,'Balancete 2015'!$A:$D,4,0),"0")+O149</f>
        <v>754284909.5</v>
      </c>
      <c r="E149" s="78"/>
      <c r="F149" s="78"/>
      <c r="G149" s="78"/>
      <c r="H149" s="78"/>
      <c r="I149" s="125">
        <f>IFERROR(VLOOKUP($A149,'Balancete 2016'!$A:$D,4,0),"0")</f>
        <v>231487327.16999999</v>
      </c>
      <c r="J149" s="6"/>
      <c r="K149" s="57"/>
      <c r="M149" s="87">
        <f>VLOOKUP(A149,'1 sem.15'!A:D,1,0)</f>
        <v>7</v>
      </c>
      <c r="N149" s="88" t="str">
        <f>VLOOKUP(A149,'1 sem.15'!A:D,3,0)</f>
        <v>CONTAS DE RESULTADO CREDORAS</v>
      </c>
      <c r="O149" s="88">
        <f>VLOOKUP(A149,'1 sem.15'!A:D,4,0)</f>
        <v>605440133.54999995</v>
      </c>
      <c r="P149" s="7"/>
    </row>
    <row r="150" spans="1:16">
      <c r="A150" s="84" t="s">
        <v>216</v>
      </c>
      <c r="B150" s="78">
        <v>-2</v>
      </c>
      <c r="C150" s="78" t="s">
        <v>217</v>
      </c>
      <c r="D150" s="125">
        <f>IFERROR(VLOOKUP($A150,'Balancete 2015'!$A:$D,4,0),"0")+O150</f>
        <v>754284909.5</v>
      </c>
      <c r="E150" s="78"/>
      <c r="F150" s="78"/>
      <c r="G150" s="78"/>
      <c r="H150" s="78"/>
      <c r="I150" s="125">
        <f>IFERROR(VLOOKUP($A150,'Balancete 2016'!$A:$D,4,0),"0")</f>
        <v>231487327.16999999</v>
      </c>
      <c r="J150" s="6"/>
      <c r="K150" s="57"/>
      <c r="M150" s="87" t="str">
        <f>VLOOKUP(A150,'1 sem.15'!A:D,1,0)</f>
        <v>7.1</v>
      </c>
      <c r="N150" s="88" t="str">
        <f>VLOOKUP(A150,'1 sem.15'!A:D,3,0)</f>
        <v>RECEITAS OPERACIONAIS</v>
      </c>
      <c r="O150" s="88">
        <f>VLOOKUP(A150,'1 sem.15'!A:D,4,0)</f>
        <v>605440133.54999995</v>
      </c>
      <c r="P150" s="7"/>
    </row>
    <row r="151" spans="1:16" s="93" customFormat="1">
      <c r="A151" s="84" t="s">
        <v>336</v>
      </c>
      <c r="B151" s="78">
        <v>-5</v>
      </c>
      <c r="C151" s="78" t="s">
        <v>218</v>
      </c>
      <c r="D151" s="125">
        <f>IFERROR(VLOOKUP($A151,'Balancete 2015'!$A:$D,4,0),"0")+O151</f>
        <v>12388856.99</v>
      </c>
      <c r="E151" s="78">
        <v>700</v>
      </c>
      <c r="F151" s="78">
        <v>200</v>
      </c>
      <c r="G151" s="78"/>
      <c r="H151" s="78"/>
      <c r="I151" s="125">
        <f>IFERROR(VLOOKUP($A151,'Balancete 2016'!$A:$D,4,0),"0")</f>
        <v>14465833.75</v>
      </c>
      <c r="J151" s="95"/>
      <c r="K151" s="57"/>
      <c r="M151" s="87" t="str">
        <f>VLOOKUP(A151,'1 sem.15'!A:D,1,0)</f>
        <v>7.1.4</v>
      </c>
      <c r="N151" s="161" t="str">
        <f>VLOOKUP(A151,'1 sem.15'!A:D,3,0)</f>
        <v>RENDAS APLIC INTERFINANCEIRAS LIQUIDEZ</v>
      </c>
      <c r="O151" s="161">
        <f>VLOOKUP(A151,'1 sem.15'!A:D,4,0)</f>
        <v>5572985.2599999998</v>
      </c>
      <c r="P151" s="100"/>
    </row>
    <row r="152" spans="1:16">
      <c r="A152" s="84" t="s">
        <v>219</v>
      </c>
      <c r="B152" s="78">
        <v>-9</v>
      </c>
      <c r="C152" s="78" t="s">
        <v>220</v>
      </c>
      <c r="D152" s="125">
        <f>IFERROR(VLOOKUP($A152,'Balancete 2015'!$A:$D,4,0),"0")+O152</f>
        <v>12388856.99</v>
      </c>
      <c r="E152" s="78"/>
      <c r="F152" s="78"/>
      <c r="G152" s="78"/>
      <c r="H152" s="78"/>
      <c r="I152" s="125">
        <f>IFERROR(VLOOKUP($A152,'Balancete 2016'!$A:$D,4,0),"0")</f>
        <v>14465833.75</v>
      </c>
      <c r="J152" s="6"/>
      <c r="M152" s="87" t="str">
        <f>VLOOKUP(A152,'1 sem.15'!A:D,1,0)</f>
        <v>7.1.4.10</v>
      </c>
      <c r="N152" s="88" t="str">
        <f>VLOOKUP(A152,'1 sem.15'!A:D,3,0)</f>
        <v>RENDAS DE APLIC EM OPER COMPROMISSADAS</v>
      </c>
      <c r="O152" s="88">
        <f>VLOOKUP(A152,'1 sem.15'!A:D,4,0)</f>
        <v>5572985.2599999998</v>
      </c>
      <c r="P152" s="7"/>
    </row>
    <row r="153" spans="1:16">
      <c r="A153" s="84" t="s">
        <v>221</v>
      </c>
      <c r="B153" s="78">
        <v>0</v>
      </c>
      <c r="C153" s="78" t="s">
        <v>222</v>
      </c>
      <c r="D153" s="125">
        <f>IFERROR(VLOOKUP($A153,'Balancete 2015'!$A:$D,4,0),"0")+O153</f>
        <v>12388856.99</v>
      </c>
      <c r="E153" s="78"/>
      <c r="F153" s="78"/>
      <c r="G153" s="78"/>
      <c r="H153" s="78"/>
      <c r="I153" s="125">
        <f>IFERROR(VLOOKUP($A153,'Balancete 2016'!$A:$D,4,0),"0")</f>
        <v>14465833.75</v>
      </c>
      <c r="J153" s="6"/>
      <c r="M153" s="87" t="str">
        <f>VLOOKUP(A153,'1 sem.15'!A:D,1,0)</f>
        <v>7.1.4.10.11</v>
      </c>
      <c r="N153" s="88" t="str">
        <f>VLOOKUP(A153,'1 sem.15'!A:D,3,0)</f>
        <v>POSICAO BANCADA</v>
      </c>
      <c r="O153" s="88">
        <f>VLOOKUP(A153,'1 sem.15'!A:D,4,0)</f>
        <v>5572985.2599999998</v>
      </c>
      <c r="P153" s="7"/>
    </row>
    <row r="154" spans="1:16">
      <c r="A154" s="84" t="s">
        <v>223</v>
      </c>
      <c r="B154" s="78">
        <v>-9</v>
      </c>
      <c r="C154" s="78" t="s">
        <v>561</v>
      </c>
      <c r="D154" s="125">
        <f>IFERROR(VLOOKUP($A154,'Balancete 2015'!$A:$D,4,0),"0")+O154</f>
        <v>12388856.99</v>
      </c>
      <c r="E154" s="78"/>
      <c r="F154" s="78"/>
      <c r="G154" s="78"/>
      <c r="H154" s="78"/>
      <c r="I154" s="125">
        <f>IFERROR(VLOOKUP($A154,'Balancete 2016'!$A:$D,4,0),"0")</f>
        <v>14465833.75</v>
      </c>
      <c r="J154" s="6"/>
      <c r="M154" s="87" t="str">
        <f>VLOOKUP(A154,'1 sem.15'!A:D,1,0)</f>
        <v>7.1.4.10.11.01</v>
      </c>
      <c r="N154" s="88" t="str">
        <f>VLOOKUP(A154,'1 sem.15'!A:D,3,0)</f>
        <v>RDAS DE APLIC EM OPS COMPROMISSADAS/PB</v>
      </c>
      <c r="O154" s="88">
        <f>VLOOKUP(A154,'1 sem.15'!A:D,4,0)</f>
        <v>5572985.2599999998</v>
      </c>
    </row>
    <row r="155" spans="1:16">
      <c r="A155" s="84" t="s">
        <v>337</v>
      </c>
      <c r="B155" s="78">
        <v>-3</v>
      </c>
      <c r="C155" s="78" t="s">
        <v>224</v>
      </c>
      <c r="D155" s="125">
        <f>IFERROR(VLOOKUP($A155,'Balancete 2015'!$A:$D,4,0),"0")+O155</f>
        <v>101846605.61</v>
      </c>
      <c r="E155" s="78"/>
      <c r="F155" s="78">
        <v>200</v>
      </c>
      <c r="G155" s="78"/>
      <c r="H155" s="78"/>
      <c r="I155" s="125">
        <f>IFERROR(VLOOKUP($A155,'Balancete 2016'!$A:$D,4,0),"0")</f>
        <v>110249938.95999999</v>
      </c>
      <c r="J155" s="6"/>
      <c r="M155" s="87" t="str">
        <f>VLOOKUP(A155,'1 sem.15'!A:D,1,0)</f>
        <v>7.1.5</v>
      </c>
      <c r="N155" s="88" t="str">
        <f>VLOOKUP(A155,'1 sem.15'!A:D,3,0)</f>
        <v>RDAS C/TIT VAL MOBIL E INSTRUM DERIVAT</v>
      </c>
      <c r="O155" s="88">
        <f>VLOOKUP(A155,'1 sem.15'!A:D,4,0)</f>
        <v>53338295.229999997</v>
      </c>
    </row>
    <row r="156" spans="1:16" s="93" customFormat="1">
      <c r="A156" s="84" t="s">
        <v>225</v>
      </c>
      <c r="B156" s="78">
        <v>-7</v>
      </c>
      <c r="C156" s="78" t="s">
        <v>226</v>
      </c>
      <c r="D156" s="125">
        <f>IFERROR(VLOOKUP($A156,'Balancete 2015'!$A:$D,4,0),"0")+O156</f>
        <v>64054899.799999997</v>
      </c>
      <c r="E156" s="78">
        <v>700</v>
      </c>
      <c r="F156" s="78"/>
      <c r="G156" s="78"/>
      <c r="H156" s="78"/>
      <c r="I156" s="125">
        <f>IFERROR(VLOOKUP($A156,'Balancete 2016'!$A:$D,4,0),"0")</f>
        <v>88211185.159999996</v>
      </c>
      <c r="J156" s="95"/>
      <c r="M156" s="87" t="str">
        <f>VLOOKUP(A156,'1 sem.15'!A:D,1,0)</f>
        <v>7.1.5.10</v>
      </c>
      <c r="N156" s="161" t="str">
        <f>VLOOKUP(A156,'1 sem.15'!A:D,3,0)</f>
        <v>RENDAS DE TITULOS DE RENDA FIXA</v>
      </c>
      <c r="O156" s="161">
        <f>VLOOKUP(A156,'1 sem.15'!A:D,4,0)</f>
        <v>22893814.34</v>
      </c>
    </row>
    <row r="157" spans="1:16">
      <c r="A157" s="84" t="s">
        <v>227</v>
      </c>
      <c r="B157" s="78">
        <v>-5</v>
      </c>
      <c r="C157" s="78" t="s">
        <v>562</v>
      </c>
      <c r="D157" s="125">
        <f>IFERROR(VLOOKUP($A157,'Balancete 2015'!$A:$D,4,0),"0")+O157</f>
        <v>64054899.799999997</v>
      </c>
      <c r="E157" s="78"/>
      <c r="F157" s="78"/>
      <c r="G157" s="78"/>
      <c r="H157" s="78"/>
      <c r="I157" s="125">
        <f>IFERROR(VLOOKUP($A157,'Balancete 2016'!$A:$D,4,0),"0")</f>
        <v>88211185.159999996</v>
      </c>
      <c r="J157" s="6"/>
      <c r="M157" s="87" t="str">
        <f>VLOOKUP(A157,'1 sem.15'!A:D,1,0)</f>
        <v>7.1.5.10.12</v>
      </c>
      <c r="N157" s="88" t="str">
        <f>VLOOKUP(A157,'1 sem.15'!A:D,3,0)</f>
        <v>RENDAS DE TITULOS DE RENDA FIXA/SUBS</v>
      </c>
      <c r="O157" s="88">
        <f>VLOOKUP(A157,'1 sem.15'!A:D,4,0)</f>
        <v>22893814.34</v>
      </c>
    </row>
    <row r="158" spans="1:16">
      <c r="A158" s="84" t="s">
        <v>228</v>
      </c>
      <c r="B158" s="78">
        <v>-3</v>
      </c>
      <c r="C158" s="78" t="s">
        <v>563</v>
      </c>
      <c r="D158" s="125">
        <f>IFERROR(VLOOKUP($A158,'Balancete 2015'!$A:$D,4,0),"0")+O158</f>
        <v>64054899.799999997</v>
      </c>
      <c r="E158" s="78"/>
      <c r="F158" s="78"/>
      <c r="G158" s="78"/>
      <c r="H158" s="78"/>
      <c r="I158" s="125">
        <f>IFERROR(VLOOKUP($A158,'Balancete 2016'!$A:$D,4,0),"0")</f>
        <v>88211185.159999996</v>
      </c>
      <c r="J158" s="6"/>
      <c r="M158" s="87" t="str">
        <f>VLOOKUP(A158,'1 sem.15'!A:D,1,0)</f>
        <v>7.1.5.10.12.01</v>
      </c>
      <c r="N158" s="88" t="str">
        <f>VLOOKUP(A158,'1 sem.15'!A:D,3,0)</f>
        <v>RDAS DE TITULOS DE RENDA FIXA</v>
      </c>
      <c r="O158" s="88">
        <f>VLOOKUP(A158,'1 sem.15'!A:D,4,0)</f>
        <v>22893814.34</v>
      </c>
    </row>
    <row r="159" spans="1:16">
      <c r="A159" s="84" t="s">
        <v>564</v>
      </c>
      <c r="B159" s="78">
        <v>0</v>
      </c>
      <c r="C159" s="78" t="s">
        <v>565</v>
      </c>
      <c r="D159" s="125">
        <f>IFERROR(VLOOKUP($A159,'Balancete 2015'!$A:$D,4,0),"0")+O159</f>
        <v>14872329.760000002</v>
      </c>
      <c r="E159" s="78"/>
      <c r="F159" s="78"/>
      <c r="G159" s="78"/>
      <c r="H159" s="78"/>
      <c r="I159" s="125">
        <f>IFERROR(VLOOKUP($A159,'Balancete 2016'!$A:$D,4,0),"0")</f>
        <v>13192437.710000001</v>
      </c>
      <c r="J159" s="6"/>
      <c r="M159" s="87" t="str">
        <f>VLOOKUP(A159,'1 sem.15'!A:D,1,0)</f>
        <v>7.1.5.20</v>
      </c>
      <c r="N159" s="88" t="str">
        <f>VLOOKUP(A159,'1 sem.15'!A:D,3,0)</f>
        <v>RENDAS DE TITULOS DE RENDA VARIAVEL</v>
      </c>
      <c r="O159" s="88">
        <f>VLOOKUP(A159,'1 sem.15'!A:D,4,0)</f>
        <v>8867771.9600000009</v>
      </c>
    </row>
    <row r="160" spans="1:16">
      <c r="A160" s="84" t="s">
        <v>566</v>
      </c>
      <c r="B160" s="78">
        <v>-9</v>
      </c>
      <c r="C160" s="78" t="s">
        <v>567</v>
      </c>
      <c r="D160" s="125">
        <f>IFERROR(VLOOKUP($A160,'Balancete 2015'!$A:$D,4,0),"0")+O160</f>
        <v>14872329.760000002</v>
      </c>
      <c r="E160" s="78"/>
      <c r="F160" s="78"/>
      <c r="G160" s="78"/>
      <c r="H160" s="78"/>
      <c r="I160" s="125">
        <f>IFERROR(VLOOKUP($A160,'Balancete 2016'!$A:$D,4,0),"0")</f>
        <v>13192437.710000001</v>
      </c>
      <c r="J160" s="6"/>
      <c r="M160" s="87" t="str">
        <f>VLOOKUP(A160,'1 sem.15'!A:D,1,0)</f>
        <v>7.1.5.20.12</v>
      </c>
      <c r="N160" s="88" t="str">
        <f>VLOOKUP(A160,'1 sem.15'!A:D,3,0)</f>
        <v>REC DE APLIC EM RENDA VARIAVEL</v>
      </c>
      <c r="O160" s="88">
        <f>VLOOKUP(A160,'1 sem.15'!A:D,4,0)</f>
        <v>8867771.9600000009</v>
      </c>
    </row>
    <row r="161" spans="1:15" s="93" customFormat="1">
      <c r="A161" s="84" t="s">
        <v>568</v>
      </c>
      <c r="B161" s="78">
        <v>-7</v>
      </c>
      <c r="C161" s="78" t="s">
        <v>569</v>
      </c>
      <c r="D161" s="125">
        <f>IFERROR(VLOOKUP($A161,'Balancete 2015'!$A:$D,4,0),"0")+O161</f>
        <v>12748281.149999999</v>
      </c>
      <c r="E161" s="78">
        <v>500</v>
      </c>
      <c r="F161" s="162"/>
      <c r="G161" s="78"/>
      <c r="H161" s="78"/>
      <c r="I161" s="125">
        <f>IFERROR(VLOOKUP($A161,'Balancete 2016'!$A:$D,4,0),"0")</f>
        <v>8875802.7699999996</v>
      </c>
      <c r="J161" s="95"/>
      <c r="M161" s="87" t="str">
        <f>VLOOKUP(A161,'1 sem.15'!A:D,1,0)</f>
        <v>7.1.5.20.12.01</v>
      </c>
      <c r="N161" s="161" t="str">
        <f>VLOOKUP(A161,'1 sem.15'!A:D,3,0)</f>
        <v>RDAS ACOES CIAS ABERTAS - DIVID CIELO/CAIXAPAR</v>
      </c>
      <c r="O161" s="161">
        <f>VLOOKUP(A161,'1 sem.15'!A:D,4,0)</f>
        <v>8049249.6299999999</v>
      </c>
    </row>
    <row r="162" spans="1:15" s="93" customFormat="1">
      <c r="A162" s="84" t="s">
        <v>570</v>
      </c>
      <c r="B162" s="78">
        <v>-5</v>
      </c>
      <c r="C162" s="78" t="s">
        <v>571</v>
      </c>
      <c r="D162" s="125">
        <f>IFERROR(VLOOKUP($A162,'Balancete 2015'!$A:$D,4,0),"0")+O162</f>
        <v>2070504.13</v>
      </c>
      <c r="E162" s="78">
        <v>500</v>
      </c>
      <c r="F162" s="78"/>
      <c r="G162" s="78"/>
      <c r="H162" s="78"/>
      <c r="I162" s="125">
        <f>IFERROR(VLOOKUP($A162,'Balancete 2016'!$A:$D,4,0),"0")</f>
        <v>4316634.9400000004</v>
      </c>
      <c r="J162" s="95"/>
      <c r="M162" s="87" t="str">
        <f>VLOOKUP(A162,'1 sem.15'!A:D,1,0)</f>
        <v>7.1.5.20.12.02</v>
      </c>
      <c r="N162" s="161" t="str">
        <f>VLOOKUP(A162,'1 sem.15'!A:D,3,0)</f>
        <v>RDAS ACOES CIAS ABERTAS - JCP CIELO/CAIXAPAR</v>
      </c>
      <c r="O162" s="161">
        <f>VLOOKUP(A162,'1 sem.15'!A:D,4,0)</f>
        <v>764977.85</v>
      </c>
    </row>
    <row r="163" spans="1:15" s="93" customFormat="1">
      <c r="A163" s="84" t="s">
        <v>572</v>
      </c>
      <c r="B163" s="78">
        <v>-3</v>
      </c>
      <c r="C163" s="78" t="s">
        <v>573</v>
      </c>
      <c r="D163" s="125">
        <f>IFERROR(VLOOKUP($A163,'Balancete 2015'!$A:$D,4,0),"0")+O163</f>
        <v>0</v>
      </c>
      <c r="E163" s="78">
        <v>500</v>
      </c>
      <c r="F163" s="78"/>
      <c r="G163" s="78"/>
      <c r="H163" s="78"/>
      <c r="I163" s="125" t="str">
        <f>IFERROR(VLOOKUP($A163,'Balancete 2016'!$A:$D,4,0),"0")</f>
        <v>0</v>
      </c>
      <c r="J163" s="95"/>
      <c r="M163" s="87" t="str">
        <f>+A163</f>
        <v>7.1.5.20.12.03</v>
      </c>
      <c r="N163" s="161" t="str">
        <f>+C163</f>
        <v>RDAS ACOES CIAS FECHADAS/CAIXAPAR</v>
      </c>
      <c r="O163" s="161">
        <v>0</v>
      </c>
    </row>
    <row r="164" spans="1:15" s="93" customFormat="1">
      <c r="A164" s="77" t="s">
        <v>951</v>
      </c>
      <c r="B164" s="78"/>
      <c r="C164" s="78" t="s">
        <v>952</v>
      </c>
      <c r="D164" s="125">
        <f>IFERROR(VLOOKUP($A164,'Balancete 2015'!$A:$D,4,0),"0")+O164</f>
        <v>53544.480000000003</v>
      </c>
      <c r="E164" s="78">
        <v>500</v>
      </c>
      <c r="F164" s="78"/>
      <c r="G164" s="78"/>
      <c r="H164" s="78"/>
      <c r="I164" s="125" t="str">
        <f>IFERROR(VLOOKUP($A164,'Balancete 2016'!$A:$D,4,0),"0")</f>
        <v>0</v>
      </c>
      <c r="J164" s="95"/>
      <c r="M164" s="87" t="s">
        <v>951</v>
      </c>
      <c r="N164" s="161" t="str">
        <f>+C164</f>
        <v>RDAS ACOES CIAS ABERT EXERC ANTER- JCP CIELO/CXP</v>
      </c>
      <c r="O164" s="161">
        <f>VLOOKUP(A164,'1 sem.15'!A:D,4,0)</f>
        <v>53544.480000000003</v>
      </c>
    </row>
    <row r="165" spans="1:15" s="93" customFormat="1">
      <c r="A165" s="84" t="s">
        <v>574</v>
      </c>
      <c r="B165" s="78">
        <v>-8</v>
      </c>
      <c r="C165" s="78" t="s">
        <v>575</v>
      </c>
      <c r="D165" s="125">
        <f>IFERROR(VLOOKUP($A165,'Balancete 2015'!$A:$D,4,0),"0")+O165</f>
        <v>22919376.050000001</v>
      </c>
      <c r="E165" s="78">
        <v>700</v>
      </c>
      <c r="F165" s="78"/>
      <c r="G165" s="78"/>
      <c r="H165" s="78"/>
      <c r="I165" s="125">
        <f>IFERROR(VLOOKUP($A165,'Balancete 2016'!$A:$D,4,0),"0")</f>
        <v>8846316.0899999999</v>
      </c>
      <c r="J165" s="95"/>
      <c r="M165" s="87" t="str">
        <f>VLOOKUP(A165,'1 sem.15'!A:D,1,0)</f>
        <v>7.1.5.40</v>
      </c>
      <c r="N165" s="161" t="str">
        <f>VLOOKUP(A165,'1 sem.15'!A:D,3,0)</f>
        <v>RENDAS DE APLICACOES EM FUNDOS DE INVESTIMENTO</v>
      </c>
      <c r="O165" s="161">
        <f>VLOOKUP(A165,'1 sem.15'!A:D,4,0)</f>
        <v>21576708.93</v>
      </c>
    </row>
    <row r="166" spans="1:15">
      <c r="A166" s="84" t="s">
        <v>576</v>
      </c>
      <c r="B166" s="78">
        <v>-3</v>
      </c>
      <c r="C166" s="78" t="s">
        <v>577</v>
      </c>
      <c r="D166" s="125">
        <f>IFERROR(VLOOKUP($A166,'Balancete 2015'!$A:$D,4,0),"0")+O166</f>
        <v>22919376.050000001</v>
      </c>
      <c r="E166" s="78"/>
      <c r="F166" s="78"/>
      <c r="G166" s="78"/>
      <c r="H166" s="78"/>
      <c r="I166" s="125">
        <f>IFERROR(VLOOKUP($A166,'Balancete 2016'!$A:$D,4,0),"0")</f>
        <v>8846316.0899999999</v>
      </c>
      <c r="J166" s="6"/>
      <c r="M166" s="87" t="str">
        <f>VLOOKUP(A166,'1 sem.15'!A:D,1,0)</f>
        <v>7.1.5.40.10</v>
      </c>
      <c r="N166" s="88" t="str">
        <f>VLOOKUP(A166,'1 sem.15'!A:D,3,0)</f>
        <v>RENDAS DE APLICACOES EM FUNDOS DE INVEST</v>
      </c>
      <c r="O166" s="88">
        <f>VLOOKUP(A166,'1 sem.15'!A:D,4,0)</f>
        <v>21576708.93</v>
      </c>
    </row>
    <row r="167" spans="1:15">
      <c r="A167" s="84" t="s">
        <v>578</v>
      </c>
      <c r="B167" s="78">
        <v>-8</v>
      </c>
      <c r="C167" s="78" t="s">
        <v>579</v>
      </c>
      <c r="D167" s="125">
        <f>IFERROR(VLOOKUP($A167,'Balancete 2015'!$A:$D,4,0),"0")+O167</f>
        <v>22919376.050000001</v>
      </c>
      <c r="E167" s="78"/>
      <c r="F167" s="78"/>
      <c r="G167" s="78"/>
      <c r="H167" s="78"/>
      <c r="I167" s="125">
        <f>IFERROR(VLOOKUP($A167,'Balancete 2016'!$A:$D,4,0),"0")</f>
        <v>8846316.0899999999</v>
      </c>
      <c r="J167" s="6"/>
      <c r="M167" s="87" t="str">
        <f>VLOOKUP(A167,'1 sem.15'!A:D,1,0)</f>
        <v>7.1.5.40.10.17</v>
      </c>
      <c r="N167" s="88" t="str">
        <f>VLOOKUP(A167,'1 sem.15'!A:D,3,0)</f>
        <v>RDAS APLIC FDO INVEST REF/CAIXAPAR</v>
      </c>
      <c r="O167" s="88">
        <f>VLOOKUP(A167,'1 sem.15'!A:D,4,0)</f>
        <v>21576708.93</v>
      </c>
    </row>
    <row r="168" spans="1:15">
      <c r="A168" s="84" t="s">
        <v>329</v>
      </c>
      <c r="B168" s="78">
        <v>-8</v>
      </c>
      <c r="C168" s="78" t="s">
        <v>229</v>
      </c>
      <c r="D168" s="125">
        <f>IFERROR(VLOOKUP($A168,'Balancete 2015'!$A:$D,4,0),"0")+O168</f>
        <v>602837877.54999995</v>
      </c>
      <c r="E168" s="78"/>
      <c r="F168" s="78"/>
      <c r="G168" s="78"/>
      <c r="H168" s="78"/>
      <c r="I168" s="125">
        <f>IFERROR(VLOOKUP($A168,'Balancete 2016'!$A:$D,4,0),"0")</f>
        <v>105899634</v>
      </c>
      <c r="J168" s="6"/>
      <c r="M168" s="87" t="str">
        <f>VLOOKUP(A168,'1 sem.15'!A:D,1,0)</f>
        <v>7.1.8</v>
      </c>
      <c r="N168" s="88" t="str">
        <f>VLOOKUP(A168,'1 sem.15'!A:D,3,0)</f>
        <v>RENDAS DE PARTICIPACOES</v>
      </c>
      <c r="O168" s="88">
        <f>VLOOKUP(A168,'1 sem.15'!A:D,4,0)</f>
        <v>510836389.07999998</v>
      </c>
    </row>
    <row r="169" spans="1:15">
      <c r="A169" s="84" t="s">
        <v>230</v>
      </c>
      <c r="B169" s="78">
        <v>-5</v>
      </c>
      <c r="C169" s="78" t="s">
        <v>231</v>
      </c>
      <c r="D169" s="125">
        <f>IFERROR(VLOOKUP($A169,'Balancete 2015'!$A:$D,4,0),"0")+O169</f>
        <v>602837877.54999995</v>
      </c>
      <c r="E169" s="78"/>
      <c r="F169" s="78"/>
      <c r="G169" s="78"/>
      <c r="H169" s="78"/>
      <c r="I169" s="125">
        <f>IFERROR(VLOOKUP($A169,'Balancete 2016'!$A:$D,4,0),"0")</f>
        <v>105899634</v>
      </c>
      <c r="J169" s="6"/>
      <c r="M169" s="87" t="str">
        <f>VLOOKUP(A169,'1 sem.15'!A:D,1,0)</f>
        <v>7.1.8.20</v>
      </c>
      <c r="N169" s="88" t="str">
        <f>VLOOKUP(A169,'1 sem.15'!A:D,3,0)</f>
        <v>RENDAS DE AJUSTES EM INVEST EM COLIG E CONTROL</v>
      </c>
      <c r="O169" s="88">
        <f>VLOOKUP(A169,'1 sem.15'!A:D,4,0)</f>
        <v>510836389.07999998</v>
      </c>
    </row>
    <row r="170" spans="1:15">
      <c r="A170" s="84" t="s">
        <v>232</v>
      </c>
      <c r="B170" s="78">
        <v>0</v>
      </c>
      <c r="C170" s="78" t="s">
        <v>231</v>
      </c>
      <c r="D170" s="125">
        <f>IFERROR(VLOOKUP($A170,'Balancete 2015'!$A:$D,4,0),"0")+O170</f>
        <v>602837877.54999995</v>
      </c>
      <c r="E170" s="78"/>
      <c r="F170" s="78"/>
      <c r="G170" s="78"/>
      <c r="H170" s="78"/>
      <c r="I170" s="125">
        <f>IFERROR(VLOOKUP($A170,'Balancete 2016'!$A:$D,4,0),"0")</f>
        <v>105899634</v>
      </c>
      <c r="J170" s="6"/>
      <c r="M170" s="87" t="str">
        <f>VLOOKUP(A170,'1 sem.15'!A:D,1,0)</f>
        <v>7.1.8.20.10</v>
      </c>
      <c r="N170" s="88" t="str">
        <f>VLOOKUP(A170,'1 sem.15'!A:D,3,0)</f>
        <v>RENDAS DE AJUSTES EM INVEST EM COLIG E CONTROL</v>
      </c>
      <c r="O170" s="88">
        <f>VLOOKUP(A170,'1 sem.15'!A:D,4,0)</f>
        <v>510836389.07999998</v>
      </c>
    </row>
    <row r="171" spans="1:15" s="93" customFormat="1">
      <c r="A171" s="84" t="s">
        <v>233</v>
      </c>
      <c r="B171" s="78">
        <v>-5</v>
      </c>
      <c r="C171" s="78" t="s">
        <v>311</v>
      </c>
      <c r="D171" s="125">
        <f>IFERROR(VLOOKUP($A171,'Balancete 2015'!$A:$D,4,0),"0")+O171</f>
        <v>489025313.69000006</v>
      </c>
      <c r="E171" s="78">
        <v>100</v>
      </c>
      <c r="F171" s="78"/>
      <c r="G171" s="78"/>
      <c r="H171" s="78"/>
      <c r="I171" s="125" t="str">
        <f>IFERROR(VLOOKUP($A171,'Balancete 2016'!$A:$D,4,0),"0")</f>
        <v>0</v>
      </c>
      <c r="J171" s="95"/>
      <c r="M171" s="87" t="str">
        <f>VLOOKUP(A171,'1 sem.15'!A:D,1,0)</f>
        <v>7.1.8.20.10.20</v>
      </c>
      <c r="N171" s="161" t="str">
        <f>VLOOKUP(A171,'1 sem.15'!A:D,3,0)</f>
        <v>RENDAS DE AJUSTES INVEST CONTROL COLIGADAS</v>
      </c>
      <c r="O171" s="161">
        <f>VLOOKUP(A171,'1 sem.15'!A:D,4,0)</f>
        <v>455154052.72000003</v>
      </c>
    </row>
    <row r="172" spans="1:15" s="93" customFormat="1">
      <c r="A172" s="84" t="s">
        <v>689</v>
      </c>
      <c r="B172" s="78">
        <v>-1</v>
      </c>
      <c r="C172" s="78" t="s">
        <v>690</v>
      </c>
      <c r="D172" s="125">
        <f>IFERROR(VLOOKUP($A172,'Balancete 2015'!$A:$D,4,0),"0")+O172</f>
        <v>48898694.359999999</v>
      </c>
      <c r="E172" s="78">
        <v>100</v>
      </c>
      <c r="F172" s="78"/>
      <c r="G172" s="78"/>
      <c r="H172" s="78"/>
      <c r="I172" s="125" t="str">
        <f>IFERROR(VLOOKUP($A172,'Balancete 2016'!$A:$D,4,0),"0")</f>
        <v>0</v>
      </c>
      <c r="J172" s="95"/>
      <c r="M172" s="87" t="str">
        <f>VLOOKUP(A172,'1 sem.15'!A:D,1,0)</f>
        <v>7.1.8.20.10.22</v>
      </c>
      <c r="N172" s="161" t="str">
        <f>VLOOKUP(A172,'1 sem.15'!A:D,3,0)</f>
        <v>RDAS DE AJ INVEST GANHO COMPRA VANTAJOSA</v>
      </c>
      <c r="O172" s="161">
        <f>VLOOKUP(A172,'1 sem.15'!A:D,4,0)</f>
        <v>48898694.359999999</v>
      </c>
    </row>
    <row r="173" spans="1:15" s="93" customFormat="1">
      <c r="A173" s="84" t="s">
        <v>234</v>
      </c>
      <c r="B173" s="78">
        <v>-2</v>
      </c>
      <c r="C173" s="78" t="s">
        <v>235</v>
      </c>
      <c r="D173" s="125">
        <f>IFERROR(VLOOKUP($A173,'Balancete 2015'!$A:$D,4,0),"0")+O173</f>
        <v>64913869.5</v>
      </c>
      <c r="E173" s="78">
        <v>100</v>
      </c>
      <c r="F173" s="78"/>
      <c r="G173" s="78"/>
      <c r="H173" s="78"/>
      <c r="I173" s="125">
        <f>IFERROR(VLOOKUP($A173,'Balancete 2016'!$A:$D,4,0),"0")</f>
        <v>50520217.5</v>
      </c>
      <c r="J173" s="95"/>
      <c r="M173" s="87" t="str">
        <f>VLOOKUP(A173,'1 sem.15'!A:D,1,0)</f>
        <v>7.1.8.20.10.30</v>
      </c>
      <c r="N173" s="161" t="str">
        <f>VLOOKUP(A173,'1 sem.15'!A:D,3,0)</f>
        <v>RENDAS PART AJUSTE IFRS POSITIVO CAIXAPAR</v>
      </c>
      <c r="O173" s="161">
        <f>VLOOKUP(A173,'1 sem.15'!A:D,4,0)</f>
        <v>6783642</v>
      </c>
    </row>
    <row r="174" spans="1:15" s="93" customFormat="1">
      <c r="A174" s="89" t="s">
        <v>1088</v>
      </c>
      <c r="B174" s="89">
        <v>0</v>
      </c>
      <c r="C174" s="89" t="s">
        <v>1089</v>
      </c>
      <c r="D174" s="125"/>
      <c r="E174" s="78">
        <v>100</v>
      </c>
      <c r="F174" s="78"/>
      <c r="G174" s="78"/>
      <c r="H174" s="78"/>
      <c r="I174" s="125">
        <f>IFERROR(VLOOKUP($A174,'Balancete 2016'!$A:$D,4,0),"0")</f>
        <v>41516633.289999999</v>
      </c>
      <c r="J174" s="95"/>
      <c r="M174" s="87"/>
      <c r="N174" s="161"/>
      <c r="O174" s="161"/>
    </row>
    <row r="175" spans="1:15" s="93" customFormat="1">
      <c r="A175" s="89" t="s">
        <v>1090</v>
      </c>
      <c r="B175" s="89">
        <v>-9</v>
      </c>
      <c r="C175" s="89" t="s">
        <v>1091</v>
      </c>
      <c r="D175" s="125"/>
      <c r="E175" s="78">
        <v>100</v>
      </c>
      <c r="F175" s="78"/>
      <c r="G175" s="78"/>
      <c r="H175" s="78"/>
      <c r="I175" s="125">
        <f>IFERROR(VLOOKUP($A175,'Balancete 2016'!$A:$D,4,0),"0")</f>
        <v>787538.25</v>
      </c>
      <c r="J175" s="95"/>
      <c r="M175" s="87"/>
      <c r="N175" s="161"/>
      <c r="O175" s="161"/>
    </row>
    <row r="176" spans="1:15" s="93" customFormat="1">
      <c r="A176" s="89" t="s">
        <v>1092</v>
      </c>
      <c r="B176" s="89">
        <v>-7</v>
      </c>
      <c r="C176" s="89" t="s">
        <v>1093</v>
      </c>
      <c r="D176" s="125"/>
      <c r="E176" s="78">
        <v>100</v>
      </c>
      <c r="F176" s="78"/>
      <c r="G176" s="78"/>
      <c r="H176" s="78"/>
      <c r="I176" s="125">
        <f>IFERROR(VLOOKUP($A176,'Balancete 2016'!$A:$D,4,0),"0")</f>
        <v>293198.38</v>
      </c>
      <c r="J176" s="95"/>
      <c r="M176" s="87"/>
      <c r="N176" s="161"/>
      <c r="O176" s="161"/>
    </row>
    <row r="177" spans="1:15" s="93" customFormat="1">
      <c r="A177" s="89" t="s">
        <v>1094</v>
      </c>
      <c r="B177" s="89">
        <v>-5</v>
      </c>
      <c r="C177" s="89" t="s">
        <v>1095</v>
      </c>
      <c r="D177" s="125"/>
      <c r="E177" s="78">
        <v>100</v>
      </c>
      <c r="F177" s="78"/>
      <c r="G177" s="78"/>
      <c r="H177" s="78"/>
      <c r="I177" s="125">
        <f>IFERROR(VLOOKUP($A177,'Balancete 2016'!$A:$D,4,0),"0")</f>
        <v>7306543.3300000001</v>
      </c>
      <c r="J177" s="95"/>
      <c r="M177" s="87"/>
      <c r="N177" s="161"/>
      <c r="O177" s="161"/>
    </row>
    <row r="178" spans="1:15" s="93" customFormat="1">
      <c r="A178" s="89" t="s">
        <v>1096</v>
      </c>
      <c r="B178" s="89">
        <v>-3</v>
      </c>
      <c r="C178" s="89" t="s">
        <v>1097</v>
      </c>
      <c r="D178" s="125"/>
      <c r="E178" s="78">
        <v>100</v>
      </c>
      <c r="F178" s="78"/>
      <c r="G178" s="78"/>
      <c r="H178" s="78"/>
      <c r="I178" s="125">
        <f>IFERROR(VLOOKUP($A178,'Balancete 2016'!$A:$D,4,0),"0")</f>
        <v>33561.39</v>
      </c>
      <c r="J178" s="95"/>
      <c r="M178" s="87"/>
      <c r="N178" s="161"/>
      <c r="O178" s="161"/>
    </row>
    <row r="179" spans="1:15" s="93" customFormat="1">
      <c r="A179" s="89" t="s">
        <v>1098</v>
      </c>
      <c r="B179" s="89">
        <v>-1</v>
      </c>
      <c r="C179" s="89" t="s">
        <v>1099</v>
      </c>
      <c r="D179" s="125"/>
      <c r="E179" s="78">
        <v>100</v>
      </c>
      <c r="F179" s="78"/>
      <c r="G179" s="78"/>
      <c r="H179" s="78"/>
      <c r="I179" s="125">
        <f>IFERROR(VLOOKUP($A179,'Balancete 2016'!$A:$D,4,0),"0")</f>
        <v>2250134.12</v>
      </c>
      <c r="J179" s="95"/>
      <c r="M179" s="87"/>
      <c r="N179" s="161"/>
      <c r="O179" s="161"/>
    </row>
    <row r="180" spans="1:15" s="93" customFormat="1">
      <c r="A180" s="89" t="s">
        <v>1100</v>
      </c>
      <c r="B180" s="89">
        <v>-6</v>
      </c>
      <c r="C180" s="89" t="s">
        <v>1101</v>
      </c>
      <c r="D180" s="125"/>
      <c r="E180" s="78">
        <v>100</v>
      </c>
      <c r="F180" s="78"/>
      <c r="G180" s="78"/>
      <c r="H180" s="78"/>
      <c r="I180" s="125">
        <f>IFERROR(VLOOKUP($A180,'Balancete 2016'!$A:$D,4,0),"0")</f>
        <v>3191807.74</v>
      </c>
      <c r="J180" s="95"/>
      <c r="M180" s="87"/>
      <c r="N180" s="161"/>
      <c r="O180" s="161"/>
    </row>
    <row r="181" spans="1:15">
      <c r="A181" s="84" t="s">
        <v>332</v>
      </c>
      <c r="B181" s="78">
        <v>-6</v>
      </c>
      <c r="C181" s="78" t="s">
        <v>236</v>
      </c>
      <c r="D181" s="125">
        <f>IFERROR(VLOOKUP($A181,'Balancete 2015'!$A:$D,4,0),"0")+O181</f>
        <v>37211569.349999994</v>
      </c>
      <c r="E181" s="78"/>
      <c r="F181" s="78"/>
      <c r="G181" s="78"/>
      <c r="H181" s="78"/>
      <c r="I181" s="125">
        <f>IFERROR(VLOOKUP($A181,'Balancete 2016'!$A:$D,4,0),"0")</f>
        <v>871920.46</v>
      </c>
      <c r="J181" s="6"/>
      <c r="M181" s="87" t="str">
        <f>VLOOKUP(A181,'1 sem.15'!A:D,1,0)</f>
        <v>7.1.9</v>
      </c>
      <c r="N181" s="88" t="str">
        <f>VLOOKUP(A181,'1 sem.15'!A:D,3,0)</f>
        <v>OUTRAS RECEITAS OPERACIONAIS</v>
      </c>
      <c r="O181" s="88">
        <f>VLOOKUP(A181,'1 sem.15'!A:D,4,0)</f>
        <v>35692463.979999997</v>
      </c>
    </row>
    <row r="182" spans="1:15">
      <c r="A182" s="84" t="s">
        <v>237</v>
      </c>
      <c r="B182" s="78">
        <v>0</v>
      </c>
      <c r="C182" s="78" t="s">
        <v>238</v>
      </c>
      <c r="D182" s="125">
        <f>IFERROR(VLOOKUP($A182,'Balancete 2015'!$A:$D,4,0),"0")+O182</f>
        <v>37211569.349999994</v>
      </c>
      <c r="E182" s="78"/>
      <c r="F182" s="78"/>
      <c r="G182" s="78"/>
      <c r="H182" s="78"/>
      <c r="I182" s="125">
        <f>IFERROR(VLOOKUP($A182,'Balancete 2016'!$A:$D,4,0),"0")</f>
        <v>871920.46</v>
      </c>
      <c r="J182" s="6"/>
      <c r="M182" s="87" t="str">
        <f>VLOOKUP(A182,'1 sem.15'!A:D,1,0)</f>
        <v>7.1.9.99</v>
      </c>
      <c r="N182" s="88" t="str">
        <f>VLOOKUP(A182,'1 sem.15'!A:D,3,0)</f>
        <v>OUTRAS RENDAS OPERACIONAIS</v>
      </c>
      <c r="O182" s="88">
        <f>VLOOKUP(A182,'1 sem.15'!A:D,4,0)</f>
        <v>35692463.979999997</v>
      </c>
    </row>
    <row r="183" spans="1:15" s="93" customFormat="1">
      <c r="A183" s="84" t="s">
        <v>239</v>
      </c>
      <c r="B183" s="78">
        <v>0</v>
      </c>
      <c r="C183" s="78" t="s">
        <v>580</v>
      </c>
      <c r="D183" s="125">
        <f>IFERROR(VLOOKUP($A183,'Balancete 2015'!$A:$D,4,0),"0")+O183</f>
        <v>0</v>
      </c>
      <c r="E183" s="78">
        <v>500</v>
      </c>
      <c r="F183" s="78">
        <v>110</v>
      </c>
      <c r="G183" s="78"/>
      <c r="H183" s="78"/>
      <c r="I183" s="125" t="str">
        <f>IFERROR(VLOOKUP($A183,'Balancete 2016'!$A:$D,4,0),"0")</f>
        <v>0</v>
      </c>
      <c r="J183" s="95"/>
      <c r="M183" s="87" t="str">
        <f>+A183</f>
        <v>7.1.9.99.14</v>
      </c>
      <c r="N183" s="161" t="str">
        <f>+C183</f>
        <v>OUTRAS RDAS OPS - S/CREDITOS TRIB/CAIXAPAR</v>
      </c>
      <c r="O183" s="161">
        <v>0</v>
      </c>
    </row>
    <row r="184" spans="1:15">
      <c r="A184" s="84" t="s">
        <v>240</v>
      </c>
      <c r="B184" s="78">
        <v>-5</v>
      </c>
      <c r="C184" s="78" t="s">
        <v>581</v>
      </c>
      <c r="D184" s="125">
        <f>IFERROR(VLOOKUP($A184,'Balancete 2015'!$A:$D,4,0),"0")+O184</f>
        <v>0</v>
      </c>
      <c r="E184" s="78"/>
      <c r="F184" s="78"/>
      <c r="G184" s="78"/>
      <c r="H184" s="78"/>
      <c r="I184" s="125" t="str">
        <f>IFERROR(VLOOKUP($A184,'Balancete 2016'!$A:$D,4,0),"0")</f>
        <v>0</v>
      </c>
      <c r="J184" s="6"/>
      <c r="M184" s="87" t="str">
        <f>+A184</f>
        <v>7.1.9.99.14.20</v>
      </c>
      <c r="N184" s="88" t="str">
        <f>+C184</f>
        <v>RECEITA ATUAL MONET S/ IRPJ COMPENSAR/CAIXAPAR</v>
      </c>
      <c r="O184" s="88">
        <v>0</v>
      </c>
    </row>
    <row r="185" spans="1:15" s="93" customFormat="1">
      <c r="A185" s="84" t="s">
        <v>333</v>
      </c>
      <c r="B185" s="78">
        <v>-9</v>
      </c>
      <c r="C185" s="78" t="s">
        <v>582</v>
      </c>
      <c r="D185" s="125">
        <f>IFERROR(VLOOKUP($A185,'Balancete 2015'!$A:$D,4,0),"0")+O185</f>
        <v>37160158.379999995</v>
      </c>
      <c r="E185" s="78">
        <v>100</v>
      </c>
      <c r="F185" s="78"/>
      <c r="G185" s="78"/>
      <c r="H185" s="78"/>
      <c r="I185" s="125">
        <f>IFERROR(VLOOKUP($A185,'Balancete 2016'!$A:$D,4,0),"0")</f>
        <v>394540.74</v>
      </c>
      <c r="J185" s="95"/>
      <c r="M185" s="87" t="str">
        <f>VLOOKUP(A185,'1 sem.15'!A:D,1,0)</f>
        <v>7.1.9.99.26</v>
      </c>
      <c r="N185" s="161" t="str">
        <f>VLOOKUP(A185,'1 sem.15'!A:D,3,0)</f>
        <v>REC DE JCP E DE DIVIDENDOS SUBS</v>
      </c>
      <c r="O185" s="161">
        <f>VLOOKUP(A185,'1 sem.15'!A:D,4,0)</f>
        <v>35692463.979999997</v>
      </c>
    </row>
    <row r="186" spans="1:15">
      <c r="A186" s="84" t="s">
        <v>330</v>
      </c>
      <c r="B186" s="78">
        <v>-1</v>
      </c>
      <c r="C186" s="78" t="s">
        <v>583</v>
      </c>
      <c r="D186" s="125">
        <f>IFERROR(VLOOKUP($A186,'Balancete 2015'!$A:$D,4,0),"0")+O186</f>
        <v>37160158.379999995</v>
      </c>
      <c r="E186" s="78"/>
      <c r="F186" s="78"/>
      <c r="G186" s="78"/>
      <c r="H186" s="78"/>
      <c r="I186" s="125">
        <f>IFERROR(VLOOKUP($A186,'Balancete 2016'!$A:$D,4,0),"0")</f>
        <v>394540.74</v>
      </c>
      <c r="J186" s="6"/>
      <c r="M186" s="87" t="str">
        <f>VLOOKUP(A186,'1 sem.15'!A:D,1,0)</f>
        <v>7.1.9.99.26.21</v>
      </c>
      <c r="N186" s="88" t="str">
        <f>VLOOKUP(A186,'1 sem.15'!A:D,3,0)</f>
        <v>RECEITA DE JCP PARTICIPACOES SUBS</v>
      </c>
      <c r="O186" s="88">
        <f>VLOOKUP(A186,'1 sem.15'!A:D,4,0)</f>
        <v>35692463.979999997</v>
      </c>
    </row>
    <row r="187" spans="1:15" s="93" customFormat="1">
      <c r="A187" s="84" t="s">
        <v>241</v>
      </c>
      <c r="B187" s="78">
        <v>-9</v>
      </c>
      <c r="C187" s="78" t="s">
        <v>584</v>
      </c>
      <c r="D187" s="125">
        <f>IFERROR(VLOOKUP($A187,'Balancete 2015'!$A:$D,4,0),"0")+O187</f>
        <v>51410.97</v>
      </c>
      <c r="E187" s="78">
        <v>500</v>
      </c>
      <c r="F187" s="78">
        <v>110</v>
      </c>
      <c r="G187" s="78"/>
      <c r="H187" s="78"/>
      <c r="I187" s="125">
        <f>IFERROR(VLOOKUP($A187,'Balancete 2016'!$A:$D,4,0),"0")</f>
        <v>477379.72</v>
      </c>
      <c r="J187" s="95"/>
      <c r="M187" s="87" t="str">
        <f>+A187</f>
        <v>7.1.9.99.90</v>
      </c>
      <c r="N187" s="161" t="str">
        <f>+C187</f>
        <v>OUTRAS RENDAS OPERACIONAIS - DIVERSOS</v>
      </c>
      <c r="O187" s="161">
        <v>0</v>
      </c>
    </row>
    <row r="188" spans="1:15">
      <c r="A188" s="84" t="s">
        <v>585</v>
      </c>
      <c r="B188" s="78">
        <v>-1</v>
      </c>
      <c r="C188" s="78" t="s">
        <v>586</v>
      </c>
      <c r="D188" s="125">
        <f>IFERROR(VLOOKUP($A188,'Balancete 2015'!$A:$D,4,0),"0")+O188</f>
        <v>0</v>
      </c>
      <c r="E188" s="78"/>
      <c r="F188" s="78"/>
      <c r="G188" s="78"/>
      <c r="H188" s="78"/>
      <c r="I188" s="125">
        <f>IFERROR(VLOOKUP($A188,'Balancete 2016'!$A:$D,4,0),"0")</f>
        <v>516.62</v>
      </c>
      <c r="J188" s="6"/>
      <c r="M188" s="87" t="str">
        <f>+A188</f>
        <v>7.1.9.99.90.66</v>
      </c>
      <c r="N188" s="88" t="str">
        <f>+C188</f>
        <v>RDAS OPS - ATUAL MONET S/ OUT OPERACOES/CAIXAPAR</v>
      </c>
      <c r="O188" s="88">
        <v>0</v>
      </c>
    </row>
    <row r="189" spans="1:15">
      <c r="A189" s="77" t="s">
        <v>913</v>
      </c>
      <c r="B189" s="78">
        <v>-1</v>
      </c>
      <c r="C189" s="78" t="s">
        <v>914</v>
      </c>
      <c r="D189" s="125">
        <f>IFERROR(VLOOKUP($A189,'Balancete 2015'!$A:$D,4,0),"0")+O189</f>
        <v>51410.97</v>
      </c>
      <c r="E189" s="78"/>
      <c r="F189" s="78"/>
      <c r="G189" s="78"/>
      <c r="H189" s="78"/>
      <c r="I189" s="125">
        <f>IFERROR(VLOOKUP($A189,'Balancete 2016'!$A:$D,4,0),"0")</f>
        <v>476863.1</v>
      </c>
      <c r="J189" s="6"/>
      <c r="M189" s="87" t="str">
        <f>+A189</f>
        <v>7.1.9.99.90.67</v>
      </c>
      <c r="N189" s="88" t="str">
        <f>+C189</f>
        <v>OUTRAS RDAS OPERACIONAIS - JUROS S/ MUTUO</v>
      </c>
      <c r="O189" s="88">
        <v>0</v>
      </c>
    </row>
    <row r="190" spans="1:15">
      <c r="A190" s="25"/>
      <c r="J190" s="6"/>
    </row>
    <row r="191" spans="1:15">
      <c r="A191" s="25"/>
      <c r="J191" s="6"/>
    </row>
    <row r="192" spans="1:15">
      <c r="A192" s="25"/>
      <c r="J192" s="6"/>
    </row>
    <row r="193" spans="1:10">
      <c r="A193" s="25"/>
      <c r="J193" s="6"/>
    </row>
    <row r="194" spans="1:10">
      <c r="A194" s="25"/>
      <c r="J194" s="6"/>
    </row>
    <row r="195" spans="1:10">
      <c r="A195" s="25"/>
      <c r="J195" s="6"/>
    </row>
    <row r="196" spans="1:10">
      <c r="A196" s="25"/>
      <c r="J196" s="6"/>
    </row>
    <row r="197" spans="1:10">
      <c r="A197" s="25"/>
      <c r="J197" s="6"/>
    </row>
    <row r="198" spans="1:10">
      <c r="A198" s="25"/>
      <c r="J198" s="6"/>
    </row>
    <row r="199" spans="1:10">
      <c r="A199" s="25"/>
      <c r="J199" s="6"/>
    </row>
    <row r="200" spans="1:10">
      <c r="A200" s="25"/>
      <c r="J200" s="6"/>
    </row>
    <row r="201" spans="1:10">
      <c r="A201" s="25"/>
    </row>
    <row r="202" spans="1:10">
      <c r="A202" s="25"/>
    </row>
    <row r="203" spans="1:10">
      <c r="A203" s="25"/>
    </row>
    <row r="204" spans="1:10">
      <c r="A204" s="25"/>
    </row>
    <row r="205" spans="1:10">
      <c r="A205" s="25"/>
    </row>
    <row r="206" spans="1:10">
      <c r="A206" s="25"/>
    </row>
    <row r="207" spans="1:10">
      <c r="A207" s="25"/>
    </row>
    <row r="208" spans="1:10">
      <c r="A208" s="25"/>
    </row>
    <row r="209" spans="1:1">
      <c r="A209" s="25"/>
    </row>
    <row r="210" spans="1:1">
      <c r="A210" s="25"/>
    </row>
    <row r="211" spans="1:1">
      <c r="A211" s="25"/>
    </row>
    <row r="212" spans="1:1">
      <c r="A212" s="25"/>
    </row>
    <row r="213" spans="1:1">
      <c r="A213" s="25"/>
    </row>
    <row r="214" spans="1:1">
      <c r="A214" s="25"/>
    </row>
    <row r="215" spans="1:1">
      <c r="A215" s="25"/>
    </row>
    <row r="216" spans="1:1">
      <c r="A216" s="25"/>
    </row>
    <row r="217" spans="1:1">
      <c r="A217" s="25"/>
    </row>
    <row r="218" spans="1:1">
      <c r="A218" s="25"/>
    </row>
    <row r="219" spans="1:1">
      <c r="A219" s="27"/>
    </row>
    <row r="220" spans="1:1">
      <c r="A220" s="25"/>
    </row>
    <row r="221" spans="1:1">
      <c r="A221" s="25"/>
    </row>
    <row r="222" spans="1:1">
      <c r="A222" s="25"/>
    </row>
    <row r="223" spans="1:1">
      <c r="A223" s="25"/>
    </row>
    <row r="224" spans="1:1">
      <c r="A224" s="25"/>
    </row>
    <row r="225" spans="1:2">
      <c r="A225" s="25"/>
    </row>
    <row r="226" spans="1:2">
      <c r="A226" s="25"/>
    </row>
    <row r="227" spans="1:2">
      <c r="A227" s="25"/>
    </row>
    <row r="228" spans="1:2">
      <c r="A228" s="25"/>
      <c r="B228" s="28"/>
    </row>
    <row r="229" spans="1:2">
      <c r="A229" s="25"/>
    </row>
    <row r="230" spans="1:2">
      <c r="A230" s="25"/>
    </row>
    <row r="231" spans="1:2">
      <c r="A231" s="25"/>
    </row>
    <row r="232" spans="1:2">
      <c r="A232" s="25"/>
    </row>
    <row r="233" spans="1:2">
      <c r="A233" s="25"/>
    </row>
    <row r="234" spans="1:2">
      <c r="A234" s="25"/>
    </row>
    <row r="235" spans="1:2">
      <c r="A235" s="25"/>
    </row>
    <row r="236" spans="1:2">
      <c r="A236" s="25"/>
    </row>
    <row r="237" spans="1:2">
      <c r="A237" s="25"/>
    </row>
    <row r="238" spans="1:2">
      <c r="A238" s="25"/>
    </row>
    <row r="239" spans="1:2">
      <c r="A239" s="25"/>
    </row>
    <row r="240" spans="1:2">
      <c r="A240" s="25"/>
    </row>
    <row r="241" spans="1:1">
      <c r="A241" s="25"/>
    </row>
    <row r="242" spans="1:1">
      <c r="A242" s="25"/>
    </row>
    <row r="243" spans="1:1">
      <c r="A243" s="25"/>
    </row>
    <row r="244" spans="1:1">
      <c r="A244" s="25"/>
    </row>
    <row r="245" spans="1:1">
      <c r="A245" s="25"/>
    </row>
    <row r="246" spans="1:1">
      <c r="A246" s="25"/>
    </row>
    <row r="247" spans="1:1">
      <c r="A247" s="25"/>
    </row>
    <row r="248" spans="1:1">
      <c r="A248" s="25"/>
    </row>
    <row r="249" spans="1:1">
      <c r="A249" s="25"/>
    </row>
    <row r="250" spans="1:1">
      <c r="A250" s="25"/>
    </row>
    <row r="251" spans="1:1">
      <c r="A251" s="25"/>
    </row>
    <row r="252" spans="1:1">
      <c r="A252" s="25"/>
    </row>
  </sheetData>
  <autoFilter ref="A1:Q189" xr:uid="{00000000-0009-0000-0000-000007000000}">
    <filterColumn colId="0" showButton="0"/>
  </autoFilter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3">
    <tabColor theme="4" tint="-0.249977111117893"/>
  </sheetPr>
  <dimension ref="A2:G32"/>
  <sheetViews>
    <sheetView showGridLines="0" tabSelected="1" zoomScale="90" zoomScaleNormal="90" workbookViewId="0">
      <pane ySplit="4" topLeftCell="A5" activePane="bottomLeft" state="frozen"/>
      <selection pane="bottomLeft" activeCell="D10" sqref="D10"/>
    </sheetView>
  </sheetViews>
  <sheetFormatPr defaultRowHeight="12" outlineLevelCol="1"/>
  <cols>
    <col min="1" max="1" width="1.7109375" style="190" customWidth="1"/>
    <col min="2" max="2" width="47.85546875" style="197" customWidth="1"/>
    <col min="3" max="4" width="17.7109375" style="198" customWidth="1"/>
    <col min="5" max="5" width="15.7109375" style="191" customWidth="1"/>
    <col min="6" max="6" width="15.7109375" style="191" hidden="1" customWidth="1" outlineLevel="1"/>
    <col min="7" max="7" width="9.140625" style="190" collapsed="1"/>
    <col min="8" max="16384" width="9.140625" style="190"/>
  </cols>
  <sheetData>
    <row r="2" spans="1:6">
      <c r="D2" s="288">
        <v>43830</v>
      </c>
      <c r="E2" s="288">
        <v>43465</v>
      </c>
      <c r="F2" s="199">
        <v>43098</v>
      </c>
    </row>
    <row r="3" spans="1:6" s="193" customFormat="1" ht="15" customHeight="1">
      <c r="A3" s="192"/>
      <c r="B3" s="356" t="s">
        <v>1119</v>
      </c>
      <c r="C3" s="357"/>
      <c r="D3" s="360">
        <v>43830</v>
      </c>
      <c r="E3" s="360">
        <v>43465</v>
      </c>
      <c r="F3" s="360">
        <v>43100</v>
      </c>
    </row>
    <row r="4" spans="1:6" s="193" customFormat="1" ht="15" customHeight="1">
      <c r="A4" s="192"/>
      <c r="B4" s="358"/>
      <c r="C4" s="359"/>
      <c r="D4" s="361"/>
      <c r="E4" s="361"/>
      <c r="F4" s="361"/>
    </row>
    <row r="5" spans="1:6" ht="20.100000000000001" customHeight="1">
      <c r="A5" s="194"/>
      <c r="B5" s="200" t="s">
        <v>1003</v>
      </c>
      <c r="C5" s="201"/>
      <c r="D5" s="201">
        <f t="shared" ref="D5:F5" si="0">D6+D11</f>
        <v>3747720000</v>
      </c>
      <c r="E5" s="202">
        <f t="shared" si="0"/>
        <v>3350909000</v>
      </c>
      <c r="F5" s="202">
        <f t="shared" si="0"/>
        <v>3730954000</v>
      </c>
    </row>
    <row r="6" spans="1:6" ht="20.100000000000001" customHeight="1">
      <c r="A6" s="194"/>
      <c r="B6" s="200" t="s">
        <v>1120</v>
      </c>
      <c r="C6" s="201"/>
      <c r="D6" s="201">
        <f t="shared" ref="D6:F6" si="1">SUM(D7:D10)</f>
        <v>1316004000</v>
      </c>
      <c r="E6" s="203">
        <f t="shared" si="1"/>
        <v>1333498000</v>
      </c>
      <c r="F6" s="203">
        <f t="shared" si="1"/>
        <v>1639652000</v>
      </c>
    </row>
    <row r="7" spans="1:6" ht="20.100000000000001" customHeight="1">
      <c r="A7" s="195"/>
      <c r="B7" s="204" t="s">
        <v>1121</v>
      </c>
      <c r="C7" s="205" t="s">
        <v>1286</v>
      </c>
      <c r="D7" s="205">
        <v>440514000</v>
      </c>
      <c r="E7" s="206">
        <v>539947000</v>
      </c>
      <c r="F7" s="206">
        <v>636817000</v>
      </c>
    </row>
    <row r="8" spans="1:6" ht="20.100000000000001" customHeight="1">
      <c r="A8" s="194"/>
      <c r="B8" s="204" t="s">
        <v>1229</v>
      </c>
      <c r="C8" s="205" t="s">
        <v>1299</v>
      </c>
      <c r="D8" s="205">
        <v>748026000</v>
      </c>
      <c r="E8" s="206">
        <v>739586000</v>
      </c>
      <c r="F8" s="206">
        <v>994534000</v>
      </c>
    </row>
    <row r="9" spans="1:6" ht="20.100000000000001" customHeight="1">
      <c r="A9" s="194"/>
      <c r="B9" s="204" t="s">
        <v>1230</v>
      </c>
      <c r="C9" s="205" t="s">
        <v>1291</v>
      </c>
      <c r="D9" s="205">
        <v>106739000</v>
      </c>
      <c r="E9" s="206">
        <v>31298000</v>
      </c>
      <c r="F9" s="206">
        <v>4540000</v>
      </c>
    </row>
    <row r="10" spans="1:6" ht="20.100000000000001" customHeight="1">
      <c r="A10" s="195"/>
      <c r="B10" s="204" t="s">
        <v>1122</v>
      </c>
      <c r="C10" s="205"/>
      <c r="D10" s="205">
        <v>20725000</v>
      </c>
      <c r="E10" s="205">
        <v>22667000</v>
      </c>
      <c r="F10" s="205">
        <v>3761000</v>
      </c>
    </row>
    <row r="11" spans="1:6" ht="20.100000000000001" customHeight="1">
      <c r="A11" s="195"/>
      <c r="B11" s="200" t="s">
        <v>1123</v>
      </c>
      <c r="C11" s="201"/>
      <c r="D11" s="201">
        <f t="shared" ref="D11:F11" si="2">D12+D15</f>
        <v>2431716000</v>
      </c>
      <c r="E11" s="203">
        <f>E12+E15</f>
        <v>2017411000</v>
      </c>
      <c r="F11" s="203">
        <f t="shared" si="2"/>
        <v>2091302000</v>
      </c>
    </row>
    <row r="12" spans="1:6" ht="20.100000000000001" customHeight="1">
      <c r="A12" s="195"/>
      <c r="B12" s="280" t="s">
        <v>1124</v>
      </c>
      <c r="C12" s="281"/>
      <c r="D12" s="281">
        <f t="shared" ref="D12" si="3">D13+D14</f>
        <v>57357000</v>
      </c>
      <c r="E12" s="282">
        <f>E13+E14</f>
        <v>46920000</v>
      </c>
      <c r="F12" s="282">
        <f>F13+F14</f>
        <v>4323000</v>
      </c>
    </row>
    <row r="13" spans="1:6" ht="20.100000000000001" customHeight="1">
      <c r="A13" s="195"/>
      <c r="B13" s="207" t="s">
        <v>1231</v>
      </c>
      <c r="C13" s="205" t="s">
        <v>1287</v>
      </c>
      <c r="D13" s="205">
        <v>0</v>
      </c>
      <c r="E13" s="206">
        <v>4539000</v>
      </c>
      <c r="F13" s="206">
        <v>4265000</v>
      </c>
    </row>
    <row r="14" spans="1:6" ht="20.100000000000001" customHeight="1">
      <c r="A14" s="195"/>
      <c r="B14" s="208" t="s">
        <v>1313</v>
      </c>
      <c r="C14" s="205" t="s">
        <v>1309</v>
      </c>
      <c r="D14" s="205">
        <v>57357000</v>
      </c>
      <c r="E14" s="205">
        <v>42381000</v>
      </c>
      <c r="F14" s="205">
        <v>58000</v>
      </c>
    </row>
    <row r="15" spans="1:6" ht="20.100000000000001" customHeight="1">
      <c r="A15" s="194"/>
      <c r="B15" s="283" t="s">
        <v>1111</v>
      </c>
      <c r="C15" s="205" t="s">
        <v>1224</v>
      </c>
      <c r="D15" s="284">
        <v>2374359000</v>
      </c>
      <c r="E15" s="282">
        <v>1970491000</v>
      </c>
      <c r="F15" s="282">
        <v>2086979000</v>
      </c>
    </row>
    <row r="16" spans="1:6" ht="20.100000000000001" customHeight="1">
      <c r="A16" s="194"/>
      <c r="B16" s="210" t="s">
        <v>1125</v>
      </c>
      <c r="C16" s="205"/>
      <c r="D16" s="211">
        <f t="shared" ref="D16:F16" si="4">D17+D23+D25</f>
        <v>3747720000</v>
      </c>
      <c r="E16" s="203">
        <f t="shared" si="4"/>
        <v>3350909000</v>
      </c>
      <c r="F16" s="203">
        <f t="shared" si="4"/>
        <v>3730954000</v>
      </c>
    </row>
    <row r="17" spans="1:6" ht="20.100000000000001" customHeight="1">
      <c r="A17" s="194"/>
      <c r="B17" s="285" t="s">
        <v>1126</v>
      </c>
      <c r="C17" s="205"/>
      <c r="D17" s="286">
        <f t="shared" ref="D17:F17" si="5">SUM(D18:D22)</f>
        <v>299414000</v>
      </c>
      <c r="E17" s="287">
        <f t="shared" si="5"/>
        <v>293950000</v>
      </c>
      <c r="F17" s="287">
        <f t="shared" si="5"/>
        <v>28306000</v>
      </c>
    </row>
    <row r="18" spans="1:6" ht="20.100000000000001" customHeight="1">
      <c r="A18" s="194"/>
      <c r="B18" s="212" t="s">
        <v>1127</v>
      </c>
      <c r="C18" s="205" t="s">
        <v>1316</v>
      </c>
      <c r="D18" s="209">
        <v>526000</v>
      </c>
      <c r="E18" s="206">
        <v>61852000</v>
      </c>
      <c r="F18" s="206">
        <v>5107000</v>
      </c>
    </row>
    <row r="19" spans="1:6" ht="20.100000000000001" customHeight="1">
      <c r="A19" s="194"/>
      <c r="B19" s="213" t="s">
        <v>1128</v>
      </c>
      <c r="C19" s="205" t="s">
        <v>1308</v>
      </c>
      <c r="D19" s="209">
        <v>158016000</v>
      </c>
      <c r="E19" s="206">
        <v>108852000</v>
      </c>
      <c r="F19" s="206">
        <v>22415000</v>
      </c>
    </row>
    <row r="20" spans="1:6" ht="20.100000000000001" customHeight="1">
      <c r="A20" s="194"/>
      <c r="B20" s="213" t="s">
        <v>1273</v>
      </c>
      <c r="C20" s="205" t="s">
        <v>1288</v>
      </c>
      <c r="D20" s="209">
        <v>123005000</v>
      </c>
      <c r="E20" s="206">
        <v>111305000</v>
      </c>
      <c r="F20" s="206">
        <v>0</v>
      </c>
    </row>
    <row r="21" spans="1:6" ht="20.100000000000001" customHeight="1">
      <c r="A21" s="194"/>
      <c r="B21" s="213" t="s">
        <v>1274</v>
      </c>
      <c r="C21" s="205"/>
      <c r="D21" s="209">
        <v>1000</v>
      </c>
      <c r="E21" s="206">
        <v>49000</v>
      </c>
      <c r="F21" s="206">
        <v>0</v>
      </c>
    </row>
    <row r="22" spans="1:6" ht="20.100000000000001" customHeight="1">
      <c r="A22" s="194"/>
      <c r="B22" s="212" t="s">
        <v>1129</v>
      </c>
      <c r="C22" s="205" t="s">
        <v>1311</v>
      </c>
      <c r="D22" s="214">
        <v>17866000</v>
      </c>
      <c r="E22" s="206">
        <v>11892000</v>
      </c>
      <c r="F22" s="206">
        <v>784000</v>
      </c>
    </row>
    <row r="23" spans="1:6" ht="20.100000000000001" customHeight="1">
      <c r="A23" s="194"/>
      <c r="B23" s="285" t="s">
        <v>1130</v>
      </c>
      <c r="C23" s="205"/>
      <c r="D23" s="286">
        <f t="shared" ref="D23:F23" si="6">D24</f>
        <v>44186000</v>
      </c>
      <c r="E23" s="287">
        <f t="shared" si="6"/>
        <v>28387000</v>
      </c>
      <c r="F23" s="287">
        <f t="shared" si="6"/>
        <v>266453000</v>
      </c>
    </row>
    <row r="24" spans="1:6" ht="20.100000000000001" customHeight="1">
      <c r="A24" s="194"/>
      <c r="B24" s="212" t="s">
        <v>1227</v>
      </c>
      <c r="C24" s="205" t="s">
        <v>1309</v>
      </c>
      <c r="D24" s="209">
        <v>44186000</v>
      </c>
      <c r="E24" s="206">
        <v>28387000</v>
      </c>
      <c r="F24" s="206">
        <v>266453000</v>
      </c>
    </row>
    <row r="25" spans="1:6" ht="20.100000000000001" customHeight="1">
      <c r="A25" s="194"/>
      <c r="B25" s="285" t="s">
        <v>996</v>
      </c>
      <c r="C25" s="205" t="s">
        <v>1289</v>
      </c>
      <c r="D25" s="286">
        <f>SUM(D26:D29)</f>
        <v>3404120000</v>
      </c>
      <c r="E25" s="287">
        <f>SUM(E26:E29)</f>
        <v>3028572000</v>
      </c>
      <c r="F25" s="287">
        <f>SUM(F26:F29)</f>
        <v>3436195000</v>
      </c>
    </row>
    <row r="26" spans="1:6" ht="20.100000000000001" customHeight="1">
      <c r="A26" s="194"/>
      <c r="B26" s="212" t="s">
        <v>253</v>
      </c>
      <c r="C26" s="205"/>
      <c r="D26" s="214">
        <v>2854884000</v>
      </c>
      <c r="E26" s="206">
        <v>2821931000</v>
      </c>
      <c r="F26" s="206">
        <v>2903636000</v>
      </c>
    </row>
    <row r="27" spans="1:6" ht="20.100000000000001" customHeight="1">
      <c r="A27" s="194"/>
      <c r="B27" s="213" t="s">
        <v>604</v>
      </c>
      <c r="C27" s="205"/>
      <c r="D27" s="209">
        <v>142972000</v>
      </c>
      <c r="E27" s="206">
        <v>345743000</v>
      </c>
      <c r="F27" s="206">
        <v>143363000</v>
      </c>
    </row>
    <row r="28" spans="1:6" ht="20.100000000000001" customHeight="1">
      <c r="A28" s="194"/>
      <c r="B28" s="204" t="s">
        <v>1280</v>
      </c>
      <c r="C28" s="205"/>
      <c r="D28" s="205">
        <v>274914000</v>
      </c>
      <c r="E28" s="206">
        <v>0</v>
      </c>
      <c r="F28" s="206">
        <v>0</v>
      </c>
    </row>
    <row r="29" spans="1:6" ht="20.100000000000001" customHeight="1">
      <c r="A29" s="194"/>
      <c r="B29" s="204" t="s">
        <v>1112</v>
      </c>
      <c r="C29" s="205"/>
      <c r="D29" s="205">
        <v>131350000</v>
      </c>
      <c r="E29" s="206">
        <v>-139102000</v>
      </c>
      <c r="F29" s="206">
        <v>389196000</v>
      </c>
    </row>
    <row r="30" spans="1:6" ht="15" customHeight="1">
      <c r="A30" s="194"/>
      <c r="B30" s="289" t="s">
        <v>342</v>
      </c>
      <c r="C30" s="290"/>
      <c r="D30" s="290"/>
      <c r="E30" s="353"/>
      <c r="F30" s="291"/>
    </row>
    <row r="31" spans="1:6" ht="15" customHeight="1">
      <c r="A31" s="194"/>
    </row>
    <row r="32" spans="1:6" ht="15" customHeight="1">
      <c r="A32" s="196"/>
    </row>
  </sheetData>
  <mergeCells count="4">
    <mergeCell ref="B3:C4"/>
    <mergeCell ref="E3:E4"/>
    <mergeCell ref="F3:F4"/>
    <mergeCell ref="D3:D4"/>
  </mergeCells>
  <phoneticPr fontId="25" type="noConversion"/>
  <conditionalFormatting sqref="B26:B27 B29:D29 D26:D27 E11:E12">
    <cfRule type="cellIs" dxfId="271" priority="1444" operator="lessThan">
      <formula>0</formula>
    </cfRule>
  </conditionalFormatting>
  <conditionalFormatting sqref="D25">
    <cfRule type="cellIs" dxfId="270" priority="1192" operator="lessThan">
      <formula>0</formula>
    </cfRule>
  </conditionalFormatting>
  <conditionalFormatting sqref="C9:D10">
    <cfRule type="cellIs" dxfId="269" priority="1189" operator="lessThan">
      <formula>0</formula>
    </cfRule>
  </conditionalFormatting>
  <conditionalFormatting sqref="C8:D8">
    <cfRule type="cellIs" dxfId="268" priority="1190" operator="lessThan">
      <formula>0</formula>
    </cfRule>
  </conditionalFormatting>
  <conditionalFormatting sqref="D17">
    <cfRule type="cellIs" dxfId="267" priority="1181" operator="lessThan">
      <formula>0</formula>
    </cfRule>
  </conditionalFormatting>
  <conditionalFormatting sqref="E3">
    <cfRule type="cellIs" dxfId="266" priority="1015" operator="lessThan">
      <formula>0</formula>
    </cfRule>
  </conditionalFormatting>
  <conditionalFormatting sqref="C11:D11 C5:D7">
    <cfRule type="cellIs" dxfId="265" priority="1191" operator="lessThan">
      <formula>0</formula>
    </cfRule>
  </conditionalFormatting>
  <conditionalFormatting sqref="D17">
    <cfRule type="cellIs" dxfId="264" priority="1182" operator="lessThan">
      <formula>0</formula>
    </cfRule>
  </conditionalFormatting>
  <conditionalFormatting sqref="D16">
    <cfRule type="cellIs" dxfId="263" priority="1193" operator="lessThan">
      <formula>0</formula>
    </cfRule>
  </conditionalFormatting>
  <conditionalFormatting sqref="C9:D10">
    <cfRule type="cellIs" dxfId="262" priority="1188" operator="lessThan">
      <formula>0</formula>
    </cfRule>
  </conditionalFormatting>
  <conditionalFormatting sqref="C9:D9">
    <cfRule type="cellIs" dxfId="261" priority="1187" operator="lessThan">
      <formula>0</formula>
    </cfRule>
  </conditionalFormatting>
  <conditionalFormatting sqref="C10:D10">
    <cfRule type="cellIs" dxfId="260" priority="1186" operator="lessThan">
      <formula>0</formula>
    </cfRule>
  </conditionalFormatting>
  <conditionalFormatting sqref="D15 C12:D13 D19 D22">
    <cfRule type="cellIs" dxfId="259" priority="1185" operator="lessThan">
      <formula>0</formula>
    </cfRule>
  </conditionalFormatting>
  <conditionalFormatting sqref="D15 C12:D13 D19 D22">
    <cfRule type="cellIs" dxfId="258" priority="1184" operator="lessThan">
      <formula>0</formula>
    </cfRule>
  </conditionalFormatting>
  <conditionalFormatting sqref="D15 C12:D13 D19 D22">
    <cfRule type="cellIs" dxfId="257" priority="1183" operator="lessThan">
      <formula>0</formula>
    </cfRule>
  </conditionalFormatting>
  <conditionalFormatting sqref="D17">
    <cfRule type="cellIs" dxfId="256" priority="1179" operator="lessThan">
      <formula>0</formula>
    </cfRule>
  </conditionalFormatting>
  <conditionalFormatting sqref="D17">
    <cfRule type="cellIs" dxfId="255" priority="1178" operator="lessThan">
      <formula>0</formula>
    </cfRule>
  </conditionalFormatting>
  <conditionalFormatting sqref="D19">
    <cfRule type="cellIs" dxfId="254" priority="1177" operator="lessThan">
      <formula>0</formula>
    </cfRule>
  </conditionalFormatting>
  <conditionalFormatting sqref="D19">
    <cfRule type="cellIs" dxfId="253" priority="1176" operator="lessThan">
      <formula>0</formula>
    </cfRule>
  </conditionalFormatting>
  <conditionalFormatting sqref="D19">
    <cfRule type="cellIs" dxfId="252" priority="1175" operator="lessThan">
      <formula>0</formula>
    </cfRule>
  </conditionalFormatting>
  <conditionalFormatting sqref="D23">
    <cfRule type="cellIs" dxfId="251" priority="1162" operator="lessThan">
      <formula>0</formula>
    </cfRule>
  </conditionalFormatting>
  <conditionalFormatting sqref="B10">
    <cfRule type="cellIs" dxfId="250" priority="1151" operator="lessThan">
      <formula>0</formula>
    </cfRule>
  </conditionalFormatting>
  <conditionalFormatting sqref="B24 B18:B19 B12:B13 B15 B22">
    <cfRule type="cellIs" dxfId="249" priority="1150" operator="lessThan">
      <formula>0</formula>
    </cfRule>
  </conditionalFormatting>
  <conditionalFormatting sqref="B16">
    <cfRule type="cellIs" dxfId="248" priority="1158" operator="lessThan">
      <formula>0</formula>
    </cfRule>
  </conditionalFormatting>
  <conditionalFormatting sqref="B25">
    <cfRule type="cellIs" dxfId="247" priority="1157" operator="lessThan">
      <formula>0</formula>
    </cfRule>
  </conditionalFormatting>
  <conditionalFormatting sqref="B11 B5:B7">
    <cfRule type="cellIs" dxfId="246" priority="1156" operator="lessThan">
      <formula>0</formula>
    </cfRule>
  </conditionalFormatting>
  <conditionalFormatting sqref="B17">
    <cfRule type="cellIs" dxfId="245" priority="1147" operator="lessThan">
      <formula>0</formula>
    </cfRule>
  </conditionalFormatting>
  <conditionalFormatting sqref="B17">
    <cfRule type="cellIs" dxfId="244" priority="1146" operator="lessThan">
      <formula>0</formula>
    </cfRule>
  </conditionalFormatting>
  <conditionalFormatting sqref="B24 B18:B19 B12:B13 B15 B22">
    <cfRule type="cellIs" dxfId="243" priority="1149" operator="lessThan">
      <formula>0</formula>
    </cfRule>
  </conditionalFormatting>
  <conditionalFormatting sqref="B9:B10">
    <cfRule type="cellIs" dxfId="242" priority="1154" operator="lessThan">
      <formula>0</formula>
    </cfRule>
  </conditionalFormatting>
  <conditionalFormatting sqref="B8">
    <cfRule type="cellIs" dxfId="241" priority="1155" operator="lessThan">
      <formula>0</formula>
    </cfRule>
  </conditionalFormatting>
  <conditionalFormatting sqref="B9:B10">
    <cfRule type="cellIs" dxfId="240" priority="1153" operator="lessThan">
      <formula>0</formula>
    </cfRule>
  </conditionalFormatting>
  <conditionalFormatting sqref="B9">
    <cfRule type="cellIs" dxfId="239" priority="1152" operator="lessThan">
      <formula>0</formula>
    </cfRule>
  </conditionalFormatting>
  <conditionalFormatting sqref="B24 B18:B19 B12:B13 B15 B22">
    <cfRule type="cellIs" dxfId="238" priority="1148" operator="lessThan">
      <formula>0</formula>
    </cfRule>
  </conditionalFormatting>
  <conditionalFormatting sqref="B17">
    <cfRule type="cellIs" dxfId="237" priority="1144" operator="lessThan">
      <formula>0</formula>
    </cfRule>
  </conditionalFormatting>
  <conditionalFormatting sqref="B17">
    <cfRule type="cellIs" dxfId="236" priority="1143" operator="lessThan">
      <formula>0</formula>
    </cfRule>
  </conditionalFormatting>
  <conditionalFormatting sqref="B19">
    <cfRule type="cellIs" dxfId="235" priority="1142" operator="lessThan">
      <formula>0</formula>
    </cfRule>
  </conditionalFormatting>
  <conditionalFormatting sqref="B19">
    <cfRule type="cellIs" dxfId="234" priority="1141" operator="lessThan">
      <formula>0</formula>
    </cfRule>
  </conditionalFormatting>
  <conditionalFormatting sqref="B19">
    <cfRule type="cellIs" dxfId="233" priority="1140" operator="lessThan">
      <formula>0</formula>
    </cfRule>
  </conditionalFormatting>
  <conditionalFormatting sqref="B23">
    <cfRule type="cellIs" dxfId="232" priority="1127" operator="lessThan">
      <formula>0</formula>
    </cfRule>
  </conditionalFormatting>
  <conditionalFormatting sqref="B14">
    <cfRule type="cellIs" dxfId="231" priority="932" operator="lessThan">
      <formula>0</formula>
    </cfRule>
  </conditionalFormatting>
  <conditionalFormatting sqref="B14">
    <cfRule type="cellIs" dxfId="230" priority="931" operator="lessThan">
      <formula>0</formula>
    </cfRule>
  </conditionalFormatting>
  <conditionalFormatting sqref="B14">
    <cfRule type="cellIs" dxfId="229" priority="930" operator="lessThan">
      <formula>0</formula>
    </cfRule>
  </conditionalFormatting>
  <conditionalFormatting sqref="D18">
    <cfRule type="cellIs" dxfId="228" priority="736" operator="lessThan">
      <formula>0</formula>
    </cfRule>
  </conditionalFormatting>
  <conditionalFormatting sqref="D18">
    <cfRule type="cellIs" dxfId="227" priority="735" operator="lessThan">
      <formula>0</formula>
    </cfRule>
  </conditionalFormatting>
  <conditionalFormatting sqref="D18">
    <cfRule type="cellIs" dxfId="226" priority="734" operator="lessThan">
      <formula>0</formula>
    </cfRule>
  </conditionalFormatting>
  <conditionalFormatting sqref="D18">
    <cfRule type="cellIs" dxfId="225" priority="733" operator="lessThan">
      <formula>0</formula>
    </cfRule>
  </conditionalFormatting>
  <conditionalFormatting sqref="D18">
    <cfRule type="cellIs" dxfId="224" priority="732" operator="lessThan">
      <formula>0</formula>
    </cfRule>
  </conditionalFormatting>
  <conditionalFormatting sqref="D18">
    <cfRule type="cellIs" dxfId="223" priority="731" operator="lessThan">
      <formula>0</formula>
    </cfRule>
  </conditionalFormatting>
  <conditionalFormatting sqref="D24">
    <cfRule type="cellIs" dxfId="222" priority="730" operator="lessThan">
      <formula>0</formula>
    </cfRule>
  </conditionalFormatting>
  <conditionalFormatting sqref="D24">
    <cfRule type="cellIs" dxfId="221" priority="729" operator="lessThan">
      <formula>0</formula>
    </cfRule>
  </conditionalFormatting>
  <conditionalFormatting sqref="D24">
    <cfRule type="cellIs" dxfId="220" priority="728" operator="lessThan">
      <formula>0</formula>
    </cfRule>
  </conditionalFormatting>
  <conditionalFormatting sqref="D24">
    <cfRule type="cellIs" dxfId="219" priority="727" operator="lessThan">
      <formula>0</formula>
    </cfRule>
  </conditionalFormatting>
  <conditionalFormatting sqref="D24">
    <cfRule type="cellIs" dxfId="218" priority="726" operator="lessThan">
      <formula>0</formula>
    </cfRule>
  </conditionalFormatting>
  <conditionalFormatting sqref="D24">
    <cfRule type="cellIs" dxfId="217" priority="725" operator="lessThan">
      <formula>0</formula>
    </cfRule>
  </conditionalFormatting>
  <conditionalFormatting sqref="D20">
    <cfRule type="cellIs" dxfId="216" priority="724" operator="lessThan">
      <formula>0</formula>
    </cfRule>
  </conditionalFormatting>
  <conditionalFormatting sqref="D20">
    <cfRule type="cellIs" dxfId="215" priority="723" operator="lessThan">
      <formula>0</formula>
    </cfRule>
  </conditionalFormatting>
  <conditionalFormatting sqref="D20">
    <cfRule type="cellIs" dxfId="214" priority="722" operator="lessThan">
      <formula>0</formula>
    </cfRule>
  </conditionalFormatting>
  <conditionalFormatting sqref="D20">
    <cfRule type="cellIs" dxfId="213" priority="721" operator="lessThan">
      <formula>0</formula>
    </cfRule>
  </conditionalFormatting>
  <conditionalFormatting sqref="D20">
    <cfRule type="cellIs" dxfId="212" priority="720" operator="lessThan">
      <formula>0</formula>
    </cfRule>
  </conditionalFormatting>
  <conditionalFormatting sqref="D20">
    <cfRule type="cellIs" dxfId="211" priority="719" operator="lessThan">
      <formula>0</formula>
    </cfRule>
  </conditionalFormatting>
  <conditionalFormatting sqref="B20">
    <cfRule type="cellIs" dxfId="210" priority="718" operator="lessThan">
      <formula>0</formula>
    </cfRule>
  </conditionalFormatting>
  <conditionalFormatting sqref="B20">
    <cfRule type="cellIs" dxfId="209" priority="717" operator="lessThan">
      <formula>0</formula>
    </cfRule>
  </conditionalFormatting>
  <conditionalFormatting sqref="B20">
    <cfRule type="cellIs" dxfId="208" priority="716" operator="lessThan">
      <formula>0</formula>
    </cfRule>
  </conditionalFormatting>
  <conditionalFormatting sqref="B20">
    <cfRule type="cellIs" dxfId="207" priority="715" operator="lessThan">
      <formula>0</formula>
    </cfRule>
  </conditionalFormatting>
  <conditionalFormatting sqref="B20">
    <cfRule type="cellIs" dxfId="206" priority="714" operator="lessThan">
      <formula>0</formula>
    </cfRule>
  </conditionalFormatting>
  <conditionalFormatting sqref="B20">
    <cfRule type="cellIs" dxfId="205" priority="713" operator="lessThan">
      <formula>0</formula>
    </cfRule>
  </conditionalFormatting>
  <conditionalFormatting sqref="B21">
    <cfRule type="cellIs" dxfId="204" priority="659" operator="lessThan">
      <formula>0</formula>
    </cfRule>
  </conditionalFormatting>
  <conditionalFormatting sqref="D21">
    <cfRule type="cellIs" dxfId="203" priority="661" operator="lessThan">
      <formula>0</formula>
    </cfRule>
  </conditionalFormatting>
  <conditionalFormatting sqref="D21">
    <cfRule type="cellIs" dxfId="202" priority="660" operator="lessThan">
      <formula>0</formula>
    </cfRule>
  </conditionalFormatting>
  <conditionalFormatting sqref="B21">
    <cfRule type="cellIs" dxfId="201" priority="658" operator="lessThan">
      <formula>0</formula>
    </cfRule>
  </conditionalFormatting>
  <conditionalFormatting sqref="B21">
    <cfRule type="cellIs" dxfId="200" priority="657" operator="lessThan">
      <formula>0</formula>
    </cfRule>
  </conditionalFormatting>
  <conditionalFormatting sqref="B21">
    <cfRule type="cellIs" dxfId="199" priority="656" operator="lessThan">
      <formula>0</formula>
    </cfRule>
  </conditionalFormatting>
  <conditionalFormatting sqref="D21">
    <cfRule type="cellIs" dxfId="198" priority="664" operator="lessThan">
      <formula>0</formula>
    </cfRule>
  </conditionalFormatting>
  <conditionalFormatting sqref="D21">
    <cfRule type="cellIs" dxfId="197" priority="665" operator="lessThan">
      <formula>0</formula>
    </cfRule>
  </conditionalFormatting>
  <conditionalFormatting sqref="D21">
    <cfRule type="cellIs" dxfId="196" priority="663" operator="lessThan">
      <formula>0</formula>
    </cfRule>
  </conditionalFormatting>
  <conditionalFormatting sqref="D21">
    <cfRule type="cellIs" dxfId="195" priority="662" operator="lessThan">
      <formula>0</formula>
    </cfRule>
  </conditionalFormatting>
  <conditionalFormatting sqref="B21">
    <cfRule type="cellIs" dxfId="194" priority="655" operator="lessThan">
      <formula>0</formula>
    </cfRule>
  </conditionalFormatting>
  <conditionalFormatting sqref="B21">
    <cfRule type="cellIs" dxfId="193" priority="654" operator="lessThan">
      <formula>0</formula>
    </cfRule>
  </conditionalFormatting>
  <conditionalFormatting sqref="E6">
    <cfRule type="cellIs" dxfId="192" priority="340" operator="lessThan">
      <formula>0</formula>
    </cfRule>
  </conditionalFormatting>
  <conditionalFormatting sqref="B28:D28">
    <cfRule type="cellIs" dxfId="191" priority="268" operator="lessThan">
      <formula>0</formula>
    </cfRule>
  </conditionalFormatting>
  <conditionalFormatting sqref="E2">
    <cfRule type="cellIs" dxfId="190" priority="260" operator="lessThan">
      <formula>0</formula>
    </cfRule>
  </conditionalFormatting>
  <conditionalFormatting sqref="E13">
    <cfRule type="cellIs" dxfId="189" priority="186" operator="lessThan">
      <formula>0</formula>
    </cfRule>
  </conditionalFormatting>
  <conditionalFormatting sqref="E13">
    <cfRule type="cellIs" dxfId="188" priority="185" operator="lessThan">
      <formula>0</formula>
    </cfRule>
  </conditionalFormatting>
  <conditionalFormatting sqref="E13">
    <cfRule type="cellIs" dxfId="187" priority="184" operator="lessThan">
      <formula>0</formula>
    </cfRule>
  </conditionalFormatting>
  <conditionalFormatting sqref="E15">
    <cfRule type="cellIs" dxfId="186" priority="183" operator="lessThan">
      <formula>0</formula>
    </cfRule>
  </conditionalFormatting>
  <conditionalFormatting sqref="E15">
    <cfRule type="cellIs" dxfId="185" priority="182" operator="lessThan">
      <formula>0</formula>
    </cfRule>
  </conditionalFormatting>
  <conditionalFormatting sqref="E15">
    <cfRule type="cellIs" dxfId="184" priority="181" operator="lessThan">
      <formula>0</formula>
    </cfRule>
  </conditionalFormatting>
  <conditionalFormatting sqref="E18:E22">
    <cfRule type="cellIs" dxfId="183" priority="171" operator="lessThan">
      <formula>0</formula>
    </cfRule>
  </conditionalFormatting>
  <conditionalFormatting sqref="E18:E22">
    <cfRule type="cellIs" dxfId="182" priority="170" operator="lessThan">
      <formula>0</formula>
    </cfRule>
  </conditionalFormatting>
  <conditionalFormatting sqref="E18:E22">
    <cfRule type="cellIs" dxfId="181" priority="169" operator="lessThan">
      <formula>0</formula>
    </cfRule>
  </conditionalFormatting>
  <conditionalFormatting sqref="E24">
    <cfRule type="cellIs" dxfId="180" priority="168" operator="lessThan">
      <formula>0</formula>
    </cfRule>
  </conditionalFormatting>
  <conditionalFormatting sqref="E24">
    <cfRule type="cellIs" dxfId="179" priority="167" operator="lessThan">
      <formula>0</formula>
    </cfRule>
  </conditionalFormatting>
  <conditionalFormatting sqref="E24">
    <cfRule type="cellIs" dxfId="178" priority="166" operator="lessThan">
      <formula>0</formula>
    </cfRule>
  </conditionalFormatting>
  <conditionalFormatting sqref="E26:E28">
    <cfRule type="cellIs" dxfId="177" priority="165" operator="lessThan">
      <formula>0</formula>
    </cfRule>
  </conditionalFormatting>
  <conditionalFormatting sqref="E26:E28">
    <cfRule type="cellIs" dxfId="176" priority="164" operator="lessThan">
      <formula>0</formula>
    </cfRule>
  </conditionalFormatting>
  <conditionalFormatting sqref="E26:E28">
    <cfRule type="cellIs" dxfId="175" priority="163" operator="lessThan">
      <formula>0</formula>
    </cfRule>
  </conditionalFormatting>
  <conditionalFormatting sqref="F3">
    <cfRule type="cellIs" dxfId="174" priority="83" operator="lessThan">
      <formula>0</formula>
    </cfRule>
  </conditionalFormatting>
  <conditionalFormatting sqref="F6 F11">
    <cfRule type="cellIs" dxfId="173" priority="76" operator="lessThan">
      <formula>0</formula>
    </cfRule>
  </conditionalFormatting>
  <conditionalFormatting sqref="F12">
    <cfRule type="cellIs" dxfId="172" priority="73" operator="lessThan">
      <formula>0</formula>
    </cfRule>
  </conditionalFormatting>
  <conditionalFormatting sqref="F12">
    <cfRule type="cellIs" dxfId="171" priority="75" operator="lessThan">
      <formula>0</formula>
    </cfRule>
  </conditionalFormatting>
  <conditionalFormatting sqref="F12">
    <cfRule type="cellIs" dxfId="170" priority="74" operator="lessThan">
      <formula>0</formula>
    </cfRule>
  </conditionalFormatting>
  <conditionalFormatting sqref="F13">
    <cfRule type="cellIs" dxfId="169" priority="64" operator="lessThan">
      <formula>0</formula>
    </cfRule>
  </conditionalFormatting>
  <conditionalFormatting sqref="F2">
    <cfRule type="cellIs" dxfId="168" priority="68" operator="lessThan">
      <formula>0</formula>
    </cfRule>
  </conditionalFormatting>
  <conditionalFormatting sqref="F18:F22">
    <cfRule type="cellIs" dxfId="167" priority="58" operator="lessThan">
      <formula>0</formula>
    </cfRule>
  </conditionalFormatting>
  <conditionalFormatting sqref="F18:F22">
    <cfRule type="cellIs" dxfId="166" priority="57" operator="lessThan">
      <formula>0</formula>
    </cfRule>
  </conditionalFormatting>
  <conditionalFormatting sqref="F18:F22">
    <cfRule type="cellIs" dxfId="165" priority="56" operator="lessThan">
      <formula>0</formula>
    </cfRule>
  </conditionalFormatting>
  <conditionalFormatting sqref="F13">
    <cfRule type="cellIs" dxfId="164" priority="63" operator="lessThan">
      <formula>0</formula>
    </cfRule>
  </conditionalFormatting>
  <conditionalFormatting sqref="F13">
    <cfRule type="cellIs" dxfId="163" priority="62" operator="lessThan">
      <formula>0</formula>
    </cfRule>
  </conditionalFormatting>
  <conditionalFormatting sqref="F15">
    <cfRule type="cellIs" dxfId="162" priority="61" operator="lessThan">
      <formula>0</formula>
    </cfRule>
  </conditionalFormatting>
  <conditionalFormatting sqref="F15">
    <cfRule type="cellIs" dxfId="161" priority="60" operator="lessThan">
      <formula>0</formula>
    </cfRule>
  </conditionalFormatting>
  <conditionalFormatting sqref="F15">
    <cfRule type="cellIs" dxfId="160" priority="59" operator="lessThan">
      <formula>0</formula>
    </cfRule>
  </conditionalFormatting>
  <conditionalFormatting sqref="F24">
    <cfRule type="cellIs" dxfId="159" priority="55" operator="lessThan">
      <formula>0</formula>
    </cfRule>
  </conditionalFormatting>
  <conditionalFormatting sqref="F24">
    <cfRule type="cellIs" dxfId="158" priority="54" operator="lessThan">
      <formula>0</formula>
    </cfRule>
  </conditionalFormatting>
  <conditionalFormatting sqref="F24">
    <cfRule type="cellIs" dxfId="157" priority="53" operator="lessThan">
      <formula>0</formula>
    </cfRule>
  </conditionalFormatting>
  <conditionalFormatting sqref="F26:F28">
    <cfRule type="cellIs" dxfId="156" priority="52" operator="lessThan">
      <formula>0</formula>
    </cfRule>
  </conditionalFormatting>
  <conditionalFormatting sqref="F26:F28">
    <cfRule type="cellIs" dxfId="155" priority="51" operator="lessThan">
      <formula>0</formula>
    </cfRule>
  </conditionalFormatting>
  <conditionalFormatting sqref="F26:F28">
    <cfRule type="cellIs" dxfId="154" priority="50" operator="lessThan">
      <formula>0</formula>
    </cfRule>
  </conditionalFormatting>
  <conditionalFormatting sqref="C14:C27">
    <cfRule type="cellIs" dxfId="153" priority="36" operator="lessThan">
      <formula>0</formula>
    </cfRule>
  </conditionalFormatting>
  <conditionalFormatting sqref="C14:C27">
    <cfRule type="cellIs" dxfId="152" priority="35" operator="lessThan">
      <formula>0</formula>
    </cfRule>
  </conditionalFormatting>
  <conditionalFormatting sqref="B3">
    <cfRule type="cellIs" dxfId="151" priority="40" operator="lessThan">
      <formula>0</formula>
    </cfRule>
  </conditionalFormatting>
  <conditionalFormatting sqref="D3">
    <cfRule type="cellIs" dxfId="150" priority="39" operator="lessThan">
      <formula>0</formula>
    </cfRule>
  </conditionalFormatting>
  <conditionalFormatting sqref="D2">
    <cfRule type="cellIs" dxfId="149" priority="38" operator="lessThan">
      <formula>0</formula>
    </cfRule>
  </conditionalFormatting>
  <conditionalFormatting sqref="C14:C27">
    <cfRule type="cellIs" dxfId="148" priority="34" operator="lessThan">
      <formula>0</formula>
    </cfRule>
  </conditionalFormatting>
  <conditionalFormatting sqref="F10">
    <cfRule type="cellIs" dxfId="147" priority="1" operator="lessThan">
      <formula>0</formula>
    </cfRule>
  </conditionalFormatting>
  <conditionalFormatting sqref="D14">
    <cfRule type="cellIs" dxfId="146" priority="33" operator="lessThan">
      <formula>0</formula>
    </cfRule>
  </conditionalFormatting>
  <conditionalFormatting sqref="D14">
    <cfRule type="cellIs" dxfId="145" priority="32" operator="lessThan">
      <formula>0</formula>
    </cfRule>
  </conditionalFormatting>
  <conditionalFormatting sqref="D14">
    <cfRule type="cellIs" dxfId="144" priority="31" operator="lessThan">
      <formula>0</formula>
    </cfRule>
  </conditionalFormatting>
  <conditionalFormatting sqref="E14">
    <cfRule type="cellIs" dxfId="143" priority="30" operator="lessThan">
      <formula>0</formula>
    </cfRule>
  </conditionalFormatting>
  <conditionalFormatting sqref="E14">
    <cfRule type="cellIs" dxfId="142" priority="29" operator="lessThan">
      <formula>0</formula>
    </cfRule>
  </conditionalFormatting>
  <conditionalFormatting sqref="E14">
    <cfRule type="cellIs" dxfId="141" priority="28" operator="lessThan">
      <formula>0</formula>
    </cfRule>
  </conditionalFormatting>
  <conditionalFormatting sqref="E10">
    <cfRule type="cellIs" dxfId="140" priority="27" operator="lessThan">
      <formula>0</formula>
    </cfRule>
  </conditionalFormatting>
  <conditionalFormatting sqref="E10">
    <cfRule type="cellIs" dxfId="139" priority="26" operator="lessThan">
      <formula>0</formula>
    </cfRule>
  </conditionalFormatting>
  <conditionalFormatting sqref="E10">
    <cfRule type="cellIs" dxfId="138" priority="25" operator="lessThan">
      <formula>0</formula>
    </cfRule>
  </conditionalFormatting>
  <conditionalFormatting sqref="F14">
    <cfRule type="cellIs" dxfId="137" priority="6" operator="lessThan">
      <formula>0</formula>
    </cfRule>
  </conditionalFormatting>
  <conditionalFormatting sqref="F14">
    <cfRule type="cellIs" dxfId="136" priority="5" operator="lessThan">
      <formula>0</formula>
    </cfRule>
  </conditionalFormatting>
  <conditionalFormatting sqref="F14">
    <cfRule type="cellIs" dxfId="135" priority="4" operator="lessThan">
      <formula>0</formula>
    </cfRule>
  </conditionalFormatting>
  <conditionalFormatting sqref="F10">
    <cfRule type="cellIs" dxfId="134" priority="3" operator="lessThan">
      <formula>0</formula>
    </cfRule>
  </conditionalFormatting>
  <conditionalFormatting sqref="F10">
    <cfRule type="cellIs" dxfId="133" priority="2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E6 D23 E23 D25 E2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wnload" ma:contentTypeID="0x010100CF76F4B785416546AF6C2D86C3CC016B005D01BA318CA0B74D97E7A6AFBDE9293C" ma:contentTypeVersion="13" ma:contentTypeDescription="Crie um novo documento." ma:contentTypeScope="" ma:versionID="8939fa1fb02cef1a8570ba579b685940">
  <xsd:schema xmlns:xsd="http://www.w3.org/2001/XMLSchema" xmlns:xs="http://www.w3.org/2001/XMLSchema" xmlns:p="http://schemas.microsoft.com/office/2006/metadata/properties" xmlns:ns1="http://schemas.microsoft.com/sharepoint/v3" xmlns:ns2="24003ef3-82b1-4b90-adc4-89fb7d24a536" targetNamespace="http://schemas.microsoft.com/office/2006/metadata/properties" ma:root="true" ma:fieldsID="6b2068332cecb1887faa78ba3f10ed3b" ns1:_="" ns2:_="">
    <xsd:import namespace="http://schemas.microsoft.com/sharepoint/v3"/>
    <xsd:import namespace="24003ef3-82b1-4b90-adc4-89fb7d24a536"/>
    <xsd:element name="properties">
      <xsd:complexType>
        <xsd:sequence>
          <xsd:element name="documentManagement">
            <xsd:complexType>
              <xsd:all>
                <xsd:element ref="ns2:Categoria"/>
                <xsd:element ref="ns2:Descricao"/>
                <xsd:element ref="ns2:Download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internalName="PublishingStartDate">
      <xsd:simpleType>
        <xsd:restriction base="dms:Unknown"/>
      </xsd:simpleType>
    </xsd:element>
    <xsd:element name="PublishingExpirationDate" ma:index="12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03ef3-82b1-4b90-adc4-89fb7d24a536" elementFormDefault="qualified">
    <xsd:import namespace="http://schemas.microsoft.com/office/2006/documentManagement/types"/>
    <xsd:import namespace="http://schemas.microsoft.com/office/infopath/2007/PartnerControls"/>
    <xsd:element name="Categoria" ma:index="8" ma:displayName="Categoria" ma:list="{692a63df-61b5-4a17-91cd-d22b9839cef0}" ma:internalName="Categoria" ma:readOnly="false" ma:showField="Title" ma:web="f925b333-ea9c-4466-8593-d610121db799">
      <xsd:simpleType>
        <xsd:restriction base="dms:Lookup"/>
      </xsd:simpleType>
    </xsd:element>
    <xsd:element name="Descricao" ma:index="9" ma:displayName="Descricao" ma:internalName="Descricao" ma:readOnly="false">
      <xsd:simpleType>
        <xsd:restriction base="dms:Note">
          <xsd:maxLength value="255"/>
        </xsd:restriction>
      </xsd:simpleType>
    </xsd:element>
    <xsd:element name="Downloads" ma:index="10" nillable="true" ma:displayName="Downloads" ma:hidden="true" ma:internalName="Download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ategoria xmlns="24003ef3-82b1-4b90-adc4-89fb7d24a536">778</Categoria>
    <PublishingStartDate xmlns="http://schemas.microsoft.com/sharepoint/v3" xsi:nil="true"/>
    <Descricao xmlns="24003ef3-82b1-4b90-adc4-89fb7d24a536">Demonstrações Contábeis CAIXAPAR Anual 2019 Editável</Descricao>
    <Downloads xmlns="24003ef3-82b1-4b90-adc4-89fb7d24a536" xsi:nil="true"/>
  </documentManagement>
</p:properties>
</file>

<file path=customXml/itemProps1.xml><?xml version="1.0" encoding="utf-8"?>
<ds:datastoreItem xmlns:ds="http://schemas.openxmlformats.org/officeDocument/2006/customXml" ds:itemID="{76BBFE5B-A247-42DF-B013-7D0652FF283A}"/>
</file>

<file path=customXml/itemProps2.xml><?xml version="1.0" encoding="utf-8"?>
<ds:datastoreItem xmlns:ds="http://schemas.openxmlformats.org/officeDocument/2006/customXml" ds:itemID="{CABAC5F7-0149-4302-A679-29BFD5655FF8}"/>
</file>

<file path=customXml/itemProps3.xml><?xml version="1.0" encoding="utf-8"?>
<ds:datastoreItem xmlns:ds="http://schemas.openxmlformats.org/officeDocument/2006/customXml" ds:itemID="{CCDA49EB-B6B7-437E-8C86-A058A4576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Balancete 2014</vt:lpstr>
      <vt:lpstr>Bal 2015 alt pl</vt:lpstr>
      <vt:lpstr>1 sem.15</vt:lpstr>
      <vt:lpstr>Balancete 2015</vt:lpstr>
      <vt:lpstr>Balancete 2016</vt:lpstr>
      <vt:lpstr>Balancete 2017</vt:lpstr>
      <vt:lpstr>Especificação - Patrimoniais </vt:lpstr>
      <vt:lpstr>Especificação - Resultado</vt:lpstr>
      <vt:lpstr>BP</vt:lpstr>
      <vt:lpstr>DRE</vt:lpstr>
      <vt:lpstr>DRA</vt:lpstr>
      <vt:lpstr>N2.1 cisão</vt:lpstr>
      <vt:lpstr>DMPL</vt:lpstr>
      <vt:lpstr>DFC</vt:lpstr>
      <vt:lpstr>DVA</vt:lpstr>
      <vt:lpstr>N10 </vt:lpstr>
      <vt:lpstr>N10 (e)</vt:lpstr>
      <vt:lpstr>N15 (d2)</vt:lpstr>
      <vt:lpstr>Outras desp adms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Demonstrações Contábeis CAIXAPAR Anual 2019 Editável</dc:title>
  <dc:creator>Administrador</dc:creator>
  <cp:lastModifiedBy>Evander Klimach Guimaraes</cp:lastModifiedBy>
  <cp:lastPrinted>2020-02-01T06:35:35Z</cp:lastPrinted>
  <dcterms:created xsi:type="dcterms:W3CDTF">2013-10-30T15:52:48Z</dcterms:created>
  <dcterms:modified xsi:type="dcterms:W3CDTF">2020-05-15T19:12:32Z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8ac7aa-230a-49d4-af43-c1ab71d0c293_Enabled">
    <vt:lpwstr>True</vt:lpwstr>
  </property>
  <property fmtid="{D5CDD505-2E9C-101B-9397-08002B2CF9AE}" pid="3" name="MSIP_Label_218ac7aa-230a-49d4-af43-c1ab71d0c293_SiteId">
    <vt:lpwstr>ab9bba98-684a-43fb-add8-9c2bebede229</vt:lpwstr>
  </property>
  <property fmtid="{D5CDD505-2E9C-101B-9397-08002B2CF9AE}" pid="4" name="MSIP_Label_218ac7aa-230a-49d4-af43-c1ab71d0c293_Owner">
    <vt:lpwstr>c072696@corp.caixa.gov.br</vt:lpwstr>
  </property>
  <property fmtid="{D5CDD505-2E9C-101B-9397-08002B2CF9AE}" pid="5" name="MSIP_Label_218ac7aa-230a-49d4-af43-c1ab71d0c293_SetDate">
    <vt:lpwstr>2020-01-08T23:34:32.5498965Z</vt:lpwstr>
  </property>
  <property fmtid="{D5CDD505-2E9C-101B-9397-08002B2CF9AE}" pid="6" name="MSIP_Label_218ac7aa-230a-49d4-af43-c1ab71d0c293_Name">
    <vt:lpwstr>#CONFIDENCIAL</vt:lpwstr>
  </property>
  <property fmtid="{D5CDD505-2E9C-101B-9397-08002B2CF9AE}" pid="7" name="MSIP_Label_218ac7aa-230a-49d4-af43-c1ab71d0c293_Application">
    <vt:lpwstr>Microsoft Azure Information Protection</vt:lpwstr>
  </property>
  <property fmtid="{D5CDD505-2E9C-101B-9397-08002B2CF9AE}" pid="8" name="MSIP_Label_218ac7aa-230a-49d4-af43-c1ab71d0c293_ActionId">
    <vt:lpwstr>a14f1e39-a010-46c2-9999-81844901732b</vt:lpwstr>
  </property>
  <property fmtid="{D5CDD505-2E9C-101B-9397-08002B2CF9AE}" pid="9" name="MSIP_Label_218ac7aa-230a-49d4-af43-c1ab71d0c293_Extended_MSFT_Method">
    <vt:lpwstr>Manual</vt:lpwstr>
  </property>
  <property fmtid="{D5CDD505-2E9C-101B-9397-08002B2CF9AE}" pid="10" name="MSIP_Label_d28e3ccc-a2d5-47ef-a346-8b41b705012e_Enabled">
    <vt:lpwstr>True</vt:lpwstr>
  </property>
  <property fmtid="{D5CDD505-2E9C-101B-9397-08002B2CF9AE}" pid="11" name="MSIP_Label_d28e3ccc-a2d5-47ef-a346-8b41b705012e_SiteId">
    <vt:lpwstr>ab9bba98-684a-43fb-add8-9c2bebede229</vt:lpwstr>
  </property>
  <property fmtid="{D5CDD505-2E9C-101B-9397-08002B2CF9AE}" pid="12" name="MSIP_Label_d28e3ccc-a2d5-47ef-a346-8b41b705012e_Owner">
    <vt:lpwstr>c072696@corp.caixa.gov.br</vt:lpwstr>
  </property>
  <property fmtid="{D5CDD505-2E9C-101B-9397-08002B2CF9AE}" pid="13" name="MSIP_Label_d28e3ccc-a2d5-47ef-a346-8b41b705012e_SetDate">
    <vt:lpwstr>2020-01-08T23:34:32.5498965Z</vt:lpwstr>
  </property>
  <property fmtid="{D5CDD505-2E9C-101B-9397-08002B2CF9AE}" pid="14" name="MSIP_Label_d28e3ccc-a2d5-47ef-a346-8b41b705012e_Name">
    <vt:lpwstr>#CONFIDENCIAL 05</vt:lpwstr>
  </property>
  <property fmtid="{D5CDD505-2E9C-101B-9397-08002B2CF9AE}" pid="15" name="MSIP_Label_d28e3ccc-a2d5-47ef-a346-8b41b705012e_Application">
    <vt:lpwstr>Microsoft Azure Information Protection</vt:lpwstr>
  </property>
  <property fmtid="{D5CDD505-2E9C-101B-9397-08002B2CF9AE}" pid="16" name="MSIP_Label_d28e3ccc-a2d5-47ef-a346-8b41b705012e_ActionId">
    <vt:lpwstr>a14f1e39-a010-46c2-9999-81844901732b</vt:lpwstr>
  </property>
  <property fmtid="{D5CDD505-2E9C-101B-9397-08002B2CF9AE}" pid="17" name="MSIP_Label_d28e3ccc-a2d5-47ef-a346-8b41b705012e_Parent">
    <vt:lpwstr>218ac7aa-230a-49d4-af43-c1ab71d0c293</vt:lpwstr>
  </property>
  <property fmtid="{D5CDD505-2E9C-101B-9397-08002B2CF9AE}" pid="18" name="MSIP_Label_d28e3ccc-a2d5-47ef-a346-8b41b705012e_Extended_MSFT_Method">
    <vt:lpwstr>Manual</vt:lpwstr>
  </property>
  <property fmtid="{D5CDD505-2E9C-101B-9397-08002B2CF9AE}" pid="19" name="Sensitivity">
    <vt:lpwstr>#CONFIDENCIAL #CONFIDENCIAL 05</vt:lpwstr>
  </property>
  <property fmtid="{D5CDD505-2E9C-101B-9397-08002B2CF9AE}" pid="20" name="DLPManualFileClassification">
    <vt:lpwstr>{1A067545-A4E2-4FA1-8094-0D7902669705}</vt:lpwstr>
  </property>
  <property fmtid="{D5CDD505-2E9C-101B-9397-08002B2CF9AE}" pid="21" name="DLPManualFileClassificationLastModifiedBy">
    <vt:lpwstr>CORPCAIXA\c141943</vt:lpwstr>
  </property>
  <property fmtid="{D5CDD505-2E9C-101B-9397-08002B2CF9AE}" pid="22" name="DLPManualFileClassificationLastModificationDate">
    <vt:lpwstr>1582304985</vt:lpwstr>
  </property>
  <property fmtid="{D5CDD505-2E9C-101B-9397-08002B2CF9AE}" pid="23" name="DLPManualFileClassificationVersion">
    <vt:lpwstr>11.4.0.45</vt:lpwstr>
  </property>
  <property fmtid="{D5CDD505-2E9C-101B-9397-08002B2CF9AE}" pid="24" name="ContentTypeId">
    <vt:lpwstr>0x010100CF76F4B785416546AF6C2D86C3CC016B005D01BA318CA0B74D97E7A6AFBDE9293C</vt:lpwstr>
  </property>
</Properties>
</file>