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88604\Desktop\Docs assinados DF's 2019\Publicação\1TRI19\"/>
    </mc:Choice>
  </mc:AlternateContent>
  <xr:revisionPtr revIDLastSave="0" documentId="13_ncr:1_{C2AA572D-98B6-4134-A695-54A653736888}" xr6:coauthVersionLast="44" xr6:coauthVersionMax="44" xr10:uidLastSave="{00000000-0000-0000-0000-000000000000}"/>
  <bookViews>
    <workbookView xWindow="-120" yWindow="-120" windowWidth="24240" windowHeight="13140" activeTab="1" xr2:uid="{DA16B085-E645-4367-AF86-655DD7C74BA6}"/>
  </bookViews>
  <sheets>
    <sheet name="BP" sheetId="2" r:id="rId1"/>
    <sheet name="DRE" sheetId="3" r:id="rId2"/>
    <sheet name="DRA" sheetId="4" r:id="rId3"/>
    <sheet name="DMPL" sheetId="1" r:id="rId4"/>
    <sheet name="DFC" sheetId="5" r:id="rId5"/>
    <sheet name="DVA" sheetId="6" r:id="rId6"/>
  </sheets>
  <definedNames>
    <definedName name="_xlnm._FilterDatabase" localSheetId="5" hidden="1">DVA!$A$3:$D$40</definedName>
    <definedName name="COD_SINAF">#REF!</definedName>
    <definedName name="DF7436SR644_GECTCFGTS001_CXPAR_DISP" localSheetId="4" hidden="1">DFC!#REF!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6" l="1"/>
  <c r="E36" i="6"/>
  <c r="F34" i="6"/>
  <c r="E34" i="6"/>
  <c r="F30" i="6"/>
  <c r="F23" i="6" s="1"/>
  <c r="E30" i="6"/>
  <c r="F24" i="6"/>
  <c r="E24" i="6"/>
  <c r="E23" i="6" s="1"/>
  <c r="F18" i="6"/>
  <c r="E18" i="6"/>
  <c r="F8" i="6"/>
  <c r="E8" i="6"/>
  <c r="E17" i="6" s="1"/>
  <c r="E22" i="6" s="1"/>
  <c r="F5" i="6"/>
  <c r="F17" i="6" s="1"/>
  <c r="F22" i="6" s="1"/>
  <c r="E5" i="6"/>
  <c r="E43" i="5"/>
  <c r="D43" i="5"/>
  <c r="E40" i="5"/>
  <c r="D40" i="5"/>
  <c r="E23" i="5"/>
  <c r="D23" i="5"/>
  <c r="E7" i="5"/>
  <c r="D7" i="5"/>
  <c r="E22" i="5"/>
  <c r="E36" i="5" s="1"/>
  <c r="E45" i="5" s="1"/>
  <c r="E47" i="5" s="1"/>
  <c r="D22" i="5"/>
  <c r="D36" i="5" s="1"/>
  <c r="D45" i="5" s="1"/>
  <c r="D47" i="5" s="1"/>
  <c r="K25" i="1"/>
  <c r="M24" i="1"/>
  <c r="N24" i="1" s="1"/>
  <c r="M23" i="1"/>
  <c r="N23" i="1" s="1"/>
  <c r="M22" i="1"/>
  <c r="N22" i="1" s="1"/>
  <c r="L21" i="1"/>
  <c r="N21" i="1" s="1"/>
  <c r="L20" i="1"/>
  <c r="N20" i="1" s="1"/>
  <c r="L19" i="1"/>
  <c r="N19" i="1" s="1"/>
  <c r="M18" i="1"/>
  <c r="M17" i="1" s="1"/>
  <c r="M25" i="1" s="1"/>
  <c r="K18" i="1"/>
  <c r="K17" i="1" s="1"/>
  <c r="J18" i="1"/>
  <c r="J17" i="1" s="1"/>
  <c r="J25" i="1" s="1"/>
  <c r="I18" i="1"/>
  <c r="I17" i="1" s="1"/>
  <c r="I25" i="1" s="1"/>
  <c r="H18" i="1"/>
  <c r="H17" i="1"/>
  <c r="H25" i="1" s="1"/>
  <c r="N16" i="1"/>
  <c r="M13" i="1"/>
  <c r="N13" i="1" s="1"/>
  <c r="L12" i="1"/>
  <c r="N12" i="1" s="1"/>
  <c r="L11" i="1"/>
  <c r="N11" i="1" s="1"/>
  <c r="M10" i="1"/>
  <c r="K10" i="1"/>
  <c r="J10" i="1"/>
  <c r="I10" i="1"/>
  <c r="I6" i="1" s="1"/>
  <c r="I14" i="1" s="1"/>
  <c r="H10" i="1"/>
  <c r="L9" i="1"/>
  <c r="N9" i="1" s="1"/>
  <c r="N8" i="1"/>
  <c r="L8" i="1"/>
  <c r="M7" i="1"/>
  <c r="L7" i="1"/>
  <c r="K7" i="1"/>
  <c r="J7" i="1"/>
  <c r="J6" i="1" s="1"/>
  <c r="J14" i="1" s="1"/>
  <c r="I7" i="1"/>
  <c r="H7" i="1"/>
  <c r="K6" i="1"/>
  <c r="N5" i="1"/>
  <c r="E11" i="4"/>
  <c r="D11" i="4"/>
  <c r="E9" i="4"/>
  <c r="D9" i="4"/>
  <c r="E6" i="4"/>
  <c r="D6" i="4"/>
  <c r="E14" i="4"/>
  <c r="E17" i="3"/>
  <c r="D17" i="3"/>
  <c r="E7" i="3"/>
  <c r="D7" i="3"/>
  <c r="E5" i="3"/>
  <c r="D5" i="3"/>
  <c r="D13" i="3" s="1"/>
  <c r="D16" i="3" s="1"/>
  <c r="E25" i="2"/>
  <c r="D25" i="2"/>
  <c r="E23" i="2"/>
  <c r="D23" i="2"/>
  <c r="E17" i="2"/>
  <c r="D17" i="2"/>
  <c r="D16" i="2" s="1"/>
  <c r="E12" i="2"/>
  <c r="E11" i="2" s="1"/>
  <c r="E5" i="2" s="1"/>
  <c r="D12" i="2"/>
  <c r="D11" i="2" s="1"/>
  <c r="E6" i="2"/>
  <c r="D6" i="2"/>
  <c r="D21" i="3" l="1"/>
  <c r="D23" i="3" s="1"/>
  <c r="D25" i="3" s="1"/>
  <c r="E16" i="2"/>
  <c r="N7" i="1"/>
  <c r="M6" i="1"/>
  <c r="M14" i="1" s="1"/>
  <c r="D14" i="4"/>
  <c r="E13" i="3"/>
  <c r="E16" i="3" s="1"/>
  <c r="E21" i="3" s="1"/>
  <c r="E23" i="3" s="1"/>
  <c r="E25" i="3" s="1"/>
  <c r="D5" i="2"/>
  <c r="H6" i="1"/>
  <c r="L18" i="1"/>
  <c r="L17" i="1" s="1"/>
  <c r="K14" i="1"/>
  <c r="L10" i="1"/>
  <c r="N10" i="1" s="1"/>
  <c r="N17" i="1" l="1"/>
  <c r="N25" i="1" s="1"/>
  <c r="L25" i="1"/>
  <c r="H14" i="1"/>
  <c r="L6" i="1"/>
  <c r="L14" i="1" s="1"/>
  <c r="N18" i="1"/>
  <c r="N6" i="1" l="1"/>
  <c r="N14" i="1" s="1"/>
</calcChain>
</file>

<file path=xl/sharedStrings.xml><?xml version="1.0" encoding="utf-8"?>
<sst xmlns="http://schemas.openxmlformats.org/spreadsheetml/2006/main" count="210" uniqueCount="165">
  <si>
    <t>Balanço Patrimonial</t>
  </si>
  <si>
    <t>Ativo</t>
  </si>
  <si>
    <t>Ativo Circulante</t>
  </si>
  <si>
    <t>Caixa e Equivalentes de Caixa</t>
  </si>
  <si>
    <t>(Nota 3)</t>
  </si>
  <si>
    <t>Instrumentos Financeiros</t>
  </si>
  <si>
    <t>(Notas 4.a; 4.d)</t>
  </si>
  <si>
    <t>Dividendos e Juros sobre o Capital Próprio a Receber</t>
  </si>
  <si>
    <t>(Nota 4.b)</t>
  </si>
  <si>
    <t>Outros Créditos</t>
  </si>
  <si>
    <t>Ativo Não Circulante</t>
  </si>
  <si>
    <t>Realizável a Longo Prazo</t>
  </si>
  <si>
    <t>Instrumentos Financeiros - Custo Amortizado</t>
  </si>
  <si>
    <t>(Nota 4.c)</t>
  </si>
  <si>
    <t>Outros Créditos de Longo Prazo</t>
  </si>
  <si>
    <t>(Nota 8)</t>
  </si>
  <si>
    <t>Investimentos</t>
  </si>
  <si>
    <t>(Nota 5)</t>
  </si>
  <si>
    <t>Passivo e Patrimônio Líquido</t>
  </si>
  <si>
    <t>Passivo Circulante</t>
  </si>
  <si>
    <t>Obrigações Fiscais e Previdenciárias</t>
  </si>
  <si>
    <t>Obrigações com Partes Relacionadas</t>
  </si>
  <si>
    <t>(Nota 12)</t>
  </si>
  <si>
    <t>Obrigações de Instrumentos Financeiros</t>
  </si>
  <si>
    <t>(Nota 4.d)</t>
  </si>
  <si>
    <t>Outras Obrigações</t>
  </si>
  <si>
    <t>Provisões</t>
  </si>
  <si>
    <t>Passivo Não Circulante</t>
  </si>
  <si>
    <t>Provisão para Tributos Diferidos</t>
  </si>
  <si>
    <t>Patrimônio Líquido</t>
  </si>
  <si>
    <t>(Nota 7)</t>
  </si>
  <si>
    <t>Capital Social</t>
  </si>
  <si>
    <t>Reservas de Lucros</t>
  </si>
  <si>
    <t>Dividendos Adicionais Propostos</t>
  </si>
  <si>
    <t>Ajustes de Avaliação Patrimonial</t>
  </si>
  <si>
    <t>Lucros Acumulados</t>
  </si>
  <si>
    <t>Resultado Líquido do Período</t>
  </si>
  <si>
    <t>As notas explicativas da administração são parte integrante das demonstrações contábeis.</t>
  </si>
  <si>
    <t>Demonstração do Resultado do Exercício</t>
  </si>
  <si>
    <t>1T19</t>
  </si>
  <si>
    <t>1T18</t>
  </si>
  <si>
    <t>Receitas e Despesas Operacionais</t>
  </si>
  <si>
    <t>Resultado de Investimentos em Participações Societárias</t>
  </si>
  <si>
    <t>Outras Receitas e Despesas Operacionais</t>
  </si>
  <si>
    <t>Despesas Gerais e Administrativas</t>
  </si>
  <si>
    <t>(Nota 9)</t>
  </si>
  <si>
    <t>Despesas de Tributos</t>
  </si>
  <si>
    <t>(Nota 10.a)</t>
  </si>
  <si>
    <t>Outras Receitas Operacionais</t>
  </si>
  <si>
    <t>Outras Despesas Operacionais</t>
  </si>
  <si>
    <t>Despesas de Provisão</t>
  </si>
  <si>
    <t>(Nota 10.b)</t>
  </si>
  <si>
    <t>Resultado Antes das Receitas e Despesas Financeiras</t>
  </si>
  <si>
    <t>Receitas Financeiras</t>
  </si>
  <si>
    <t>(Nota 11)</t>
  </si>
  <si>
    <t>Despesas Financeiras</t>
  </si>
  <si>
    <t>Resultado Antes da Tributação sobre o Lucro</t>
  </si>
  <si>
    <t>Imposto de Renda e Contribuição Social</t>
  </si>
  <si>
    <t>Imposto sobre a Renda</t>
  </si>
  <si>
    <t>Contribuição Social sobre o Lucro Líquido</t>
  </si>
  <si>
    <t>Tributos Diferidos</t>
  </si>
  <si>
    <t>Resultado Antes das Participações</t>
  </si>
  <si>
    <t>Participações sobre o Resultado - Dirigentes</t>
  </si>
  <si>
    <t>Quantidade de Ações</t>
  </si>
  <si>
    <t>Lucro Líquido por Ação (em R$)</t>
  </si>
  <si>
    <t>Demonstração do Resultado Abrangente</t>
  </si>
  <si>
    <t>Instrumentos Financeiros - Próprios</t>
  </si>
  <si>
    <t>(Nota 7.c)</t>
  </si>
  <si>
    <t>Ganhos e Perdas Não Realizados - Próprios</t>
  </si>
  <si>
    <t>Efeitos Tributários</t>
  </si>
  <si>
    <t>Instrumentos Financeiros - De Coligadas e Controladas em Conjunto</t>
  </si>
  <si>
    <t>Ganhos e Perdas Não Realizados - Investidas</t>
  </si>
  <si>
    <t>Outros Resultados Abrangentes</t>
  </si>
  <si>
    <t>Ganhos e Perdas por Variação na Participação Relativa em Investidas</t>
  </si>
  <si>
    <t>Ganhos e Perdas em Outros Resultados Abrangentes de Investidas</t>
  </si>
  <si>
    <t>Resultado Abrangente do Período</t>
  </si>
  <si>
    <t>Demonstração das Mutações do Patrimônio Líquido</t>
  </si>
  <si>
    <t>Lucros ou Prejuízos Acumulados</t>
  </si>
  <si>
    <t>Total</t>
  </si>
  <si>
    <t>Reserva Legal</t>
  </si>
  <si>
    <t>Reserva Estatutária</t>
  </si>
  <si>
    <t>Retenção de Lucros - Orçamento de Capital</t>
  </si>
  <si>
    <t>(Nota 8.c)</t>
  </si>
  <si>
    <t>Instrumentos Financeiros - VJORA - Próprios</t>
  </si>
  <si>
    <t>Ajuste ao Valor de Mercado de Instrumentos Financeiros - VJORA - Próprios</t>
  </si>
  <si>
    <t>Provisão para Tributos Diferidos de Instrumentos Financeiros - VJORA - Próprios</t>
  </si>
  <si>
    <t>Instrumentos Financeiros - VJORA - De Coligadas e Controladas em Conjunto</t>
  </si>
  <si>
    <t>Ajuste ao Valor de Mercado de Instrumentos Financeiros - VJORA - De Investidas</t>
  </si>
  <si>
    <t>Outros Ajustes de Avaliação Patrimonial - Reflexos</t>
  </si>
  <si>
    <t>Resultado de Transações Patrimoniais entre Sócios</t>
  </si>
  <si>
    <t>Ajustes de Exercícios Anteriores</t>
  </si>
  <si>
    <t>Em 31 de dezembro de 2017</t>
  </si>
  <si>
    <t>Em 30 de março de 2018</t>
  </si>
  <si>
    <t>Em 31 de dezembro de 2019</t>
  </si>
  <si>
    <t>Em 30 de março de 2019</t>
  </si>
  <si>
    <t>Demonstração dos Fluxos de Caixa</t>
  </si>
  <si>
    <t>Fluxo de Caixa das Atividades Operacionais</t>
  </si>
  <si>
    <t>Ajustes ao Resultado do Exercício</t>
  </si>
  <si>
    <t>Despesa de Pessoal</t>
  </si>
  <si>
    <t>Despesas de Convênio com a Controladora</t>
  </si>
  <si>
    <t>Recuperação de Despesas por Convênio</t>
  </si>
  <si>
    <t>Despesa de Serviços Técnicos Especializados</t>
  </si>
  <si>
    <t>Outras Despesas Administrativas</t>
  </si>
  <si>
    <r>
      <t xml:space="preserve">Despesa de Provisão para </t>
    </r>
    <r>
      <rPr>
        <i/>
        <sz val="11"/>
        <color rgb="FF1F4E78"/>
        <rFont val="Arial"/>
        <family val="2"/>
      </rPr>
      <t>Impairment</t>
    </r>
    <r>
      <rPr>
        <sz val="11"/>
        <color rgb="FF1F4E78"/>
        <rFont val="Arial"/>
        <family val="2"/>
      </rPr>
      <t xml:space="preserve"> de Instrumento Financeiro</t>
    </r>
  </si>
  <si>
    <t>Despesa de Provisão para Obrigações Societárias</t>
  </si>
  <si>
    <t>Despesas de Provisões para Contingências Trabalhistas</t>
  </si>
  <si>
    <t>Resultado do Exercício Ajustado</t>
  </si>
  <si>
    <t>Variação de Ativos e Passivos</t>
  </si>
  <si>
    <t>(Aumento)/Redução de Instrumentos Financeiros</t>
  </si>
  <si>
    <t>(Aumento)/Redução de Dividendos e JCP a Receber</t>
  </si>
  <si>
    <t>(Aumento)/Redução de Créditos Tributários e Tributos a Compensar</t>
  </si>
  <si>
    <t>(Aumento)/Redução de Outros Créditos</t>
  </si>
  <si>
    <t>(Aumento)/Redução de Valores a Receber de Sociedades Ligadas</t>
  </si>
  <si>
    <t>Aumento/(Redução) de Obrigações Fiscais e Previdenciárias</t>
  </si>
  <si>
    <t>Aumento/(Redução) de Obrigações com a Controladora</t>
  </si>
  <si>
    <t>Aumento/(Redução) de Obrigações de Instrumentos Financeiros</t>
  </si>
  <si>
    <t>Aumento/(Redução) de Outras Obrigações</t>
  </si>
  <si>
    <t>Recebimento de Dividendos e Juros sobre o Capital Próprio</t>
  </si>
  <si>
    <t>Pagamento de Imposto de Renda e Contribuição Social</t>
  </si>
  <si>
    <t>Recolhimento de Imposto de Renda e Contribuição Social Retidos</t>
  </si>
  <si>
    <t>Caixa Líquido Gerado / (Consumido) pelas Atividades Operacionais</t>
  </si>
  <si>
    <t>Fluxo de Caixa das Atividades de Investimento</t>
  </si>
  <si>
    <t>Aquisição de Participação Societária / Aumento de Capital</t>
  </si>
  <si>
    <t>Alienação de Participação Societária / Redução de Capital</t>
  </si>
  <si>
    <t>Caixa Líquido Gerado / (Consumido) pelas Atividades de Investimento</t>
  </si>
  <si>
    <t>Fluxo de Caixa das Atividades de Financiamento</t>
  </si>
  <si>
    <t>Pagamento de Dividendos</t>
  </si>
  <si>
    <t>Caixa Líquido Gerado / (Consumido) pelas Atividades de Financiamento</t>
  </si>
  <si>
    <t>Aumento / (Redução) Líquido(a) de Caixa e Equivalentes de Caixa</t>
  </si>
  <si>
    <t>Caixa e Equivalentes de Caixa no Início do Período</t>
  </si>
  <si>
    <t>Caixa e Equivalentes de Caixa no Fim do Período</t>
  </si>
  <si>
    <t>Demonstração do Valor Adicionado</t>
  </si>
  <si>
    <t>1.</t>
  </si>
  <si>
    <t>Receitas</t>
  </si>
  <si>
    <t>Ganhos e Perdas em Aquisições e Alienações de Investimentos</t>
  </si>
  <si>
    <t>2.</t>
  </si>
  <si>
    <t>Insumos Adquiridos de Terceiros</t>
  </si>
  <si>
    <t>Amortização de Ativos Intangíveis</t>
  </si>
  <si>
    <t>Provisão para Redução ao Valor Recuperável de Ativos</t>
  </si>
  <si>
    <t>Convênio com a Controladora</t>
  </si>
  <si>
    <t>Convênio com Entidade sob Controle Comum</t>
  </si>
  <si>
    <t>Serviços Técnicos Especializados</t>
  </si>
  <si>
    <t>Provisão para Obrigações Societárias</t>
  </si>
  <si>
    <t>3.</t>
  </si>
  <si>
    <t>Valor Adicionado Bruto (1 - 2)</t>
  </si>
  <si>
    <t>4.</t>
  </si>
  <si>
    <t>Valor Adicionado Recebido em Transferência</t>
  </si>
  <si>
    <t>Resultado de Equivalência Patrimonial</t>
  </si>
  <si>
    <t>Receita de Juros sobre o Capital Próprio</t>
  </si>
  <si>
    <t>5.</t>
  </si>
  <si>
    <t>Valor Adicionado Total a Distribuir (3 + 4)</t>
  </si>
  <si>
    <t>6.</t>
  </si>
  <si>
    <t>Distribuição do Valor Adicionado</t>
  </si>
  <si>
    <t>Pessoal</t>
  </si>
  <si>
    <t>Remuneração Direta</t>
  </si>
  <si>
    <t>Benefícios e Encargos Sociais</t>
  </si>
  <si>
    <t>FGTS</t>
  </si>
  <si>
    <t>Provisão para Contingências Trabalhistas</t>
  </si>
  <si>
    <t>Impostos, Taxas e Contribuições</t>
  </si>
  <si>
    <t>INSS</t>
  </si>
  <si>
    <t>Outros Impostos, Taxas e Contribuições</t>
  </si>
  <si>
    <t>Remuneração de Capital de Terceiros</t>
  </si>
  <si>
    <t>Remuneração de Capital Próprio</t>
  </si>
  <si>
    <t>Dividendo Obrigatório</t>
  </si>
  <si>
    <t>Lucros Retidos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</si>
</sst>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_);_(@_)"/>
    <numFmt numFmtId="165" formatCode="_(* #,##0,_);_(* \(#,##0,\);_(* &quot;-&quot;_);_(@_)"/>
    <numFmt numFmtId="166" formatCode="_(* #,##0_);_(* \(#,##0\);_(* &quot;-&quot;??_);_(@_)"/>
    <numFmt numFmtId="167" formatCode="&quot;31 de &quot;mmmm&quot; de &quot;yyyy"/>
    <numFmt numFmtId="168" formatCode="&quot;30 de &quot;mmmm&quot; de &quot;yyyy"/>
    <numFmt numFmtId="169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1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sz val="11"/>
      <color theme="0"/>
      <name val="Arial"/>
      <family val="2"/>
    </font>
    <font>
      <sz val="11"/>
      <color rgb="FF1F4E78"/>
      <name val="Arial"/>
      <family val="2"/>
    </font>
    <font>
      <sz val="11"/>
      <color theme="1"/>
      <name val="Arial"/>
      <family val="2"/>
    </font>
    <font>
      <b/>
      <sz val="11"/>
      <color rgb="FF1F4E78"/>
      <name val="Arial"/>
      <family val="2"/>
    </font>
    <font>
      <i/>
      <sz val="11"/>
      <color rgb="FF1F4E78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9">
    <xf numFmtId="0" fontId="0" fillId="0" borderId="0"/>
    <xf numFmtId="0" fontId="2" fillId="0" borderId="0"/>
    <xf numFmtId="0" fontId="1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169" fontId="5" fillId="0" borderId="0" applyFont="0" applyFill="0" applyBorder="0" applyAlignment="0" applyProtection="0"/>
  </cellStyleXfs>
  <cellXfs count="136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/>
    <xf numFmtId="165" fontId="6" fillId="3" borderId="8" xfId="3" applyNumberFormat="1" applyFont="1" applyFill="1" applyBorder="1" applyAlignment="1">
      <alignment horizontal="left" vertical="center"/>
    </xf>
    <xf numFmtId="165" fontId="6" fillId="3" borderId="6" xfId="3" applyNumberFormat="1" applyFont="1" applyFill="1" applyBorder="1" applyAlignment="1">
      <alignment horizontal="center" vertical="center"/>
    </xf>
    <xf numFmtId="165" fontId="6" fillId="3" borderId="7" xfId="3" applyNumberFormat="1" applyFont="1" applyFill="1" applyBorder="1" applyAlignment="1">
      <alignment horizontal="right" vertical="center"/>
    </xf>
    <xf numFmtId="0" fontId="3" fillId="0" borderId="0" xfId="1" applyFont="1"/>
    <xf numFmtId="165" fontId="6" fillId="4" borderId="8" xfId="3" applyNumberFormat="1" applyFont="1" applyFill="1" applyBorder="1" applyAlignment="1">
      <alignment horizontal="left" vertical="center"/>
    </xf>
    <xf numFmtId="165" fontId="6" fillId="4" borderId="6" xfId="3" applyNumberFormat="1" applyFont="1" applyFill="1" applyBorder="1" applyAlignment="1">
      <alignment horizontal="center" vertical="center"/>
    </xf>
    <xf numFmtId="165" fontId="6" fillId="4" borderId="9" xfId="3" applyNumberFormat="1" applyFont="1" applyFill="1" applyBorder="1" applyAlignment="1">
      <alignment horizontal="right" vertical="center"/>
    </xf>
    <xf numFmtId="37" fontId="3" fillId="0" borderId="1" xfId="1" applyNumberFormat="1" applyFont="1" applyBorder="1"/>
    <xf numFmtId="165" fontId="7" fillId="5" borderId="8" xfId="3" applyNumberFormat="1" applyFont="1" applyFill="1" applyBorder="1" applyAlignment="1">
      <alignment horizontal="left" vertical="center"/>
    </xf>
    <xf numFmtId="165" fontId="7" fillId="5" borderId="6" xfId="3" applyNumberFormat="1" applyFont="1" applyFill="1" applyBorder="1" applyAlignment="1">
      <alignment horizontal="center" vertical="center"/>
    </xf>
    <xf numFmtId="165" fontId="7" fillId="5" borderId="9" xfId="3" applyNumberFormat="1" applyFont="1" applyFill="1" applyBorder="1" applyAlignment="1">
      <alignment horizontal="right" vertical="center"/>
    </xf>
    <xf numFmtId="165" fontId="6" fillId="5" borderId="8" xfId="3" applyNumberFormat="1" applyFont="1" applyFill="1" applyBorder="1" applyAlignment="1">
      <alignment horizontal="left" vertical="center"/>
    </xf>
    <xf numFmtId="165" fontId="6" fillId="5" borderId="6" xfId="3" applyNumberFormat="1" applyFont="1" applyFill="1" applyBorder="1" applyAlignment="1">
      <alignment horizontal="center" vertical="center"/>
    </xf>
    <xf numFmtId="165" fontId="6" fillId="5" borderId="9" xfId="3" applyNumberFormat="1" applyFont="1" applyFill="1" applyBorder="1" applyAlignment="1">
      <alignment horizontal="right" vertical="center"/>
    </xf>
    <xf numFmtId="165" fontId="7" fillId="5" borderId="10" xfId="3" applyNumberFormat="1" applyFont="1" applyFill="1" applyBorder="1" applyAlignment="1">
      <alignment horizontal="left" vertical="center" indent="1"/>
    </xf>
    <xf numFmtId="165" fontId="7" fillId="5" borderId="8" xfId="3" applyNumberFormat="1" applyFont="1" applyFill="1" applyBorder="1" applyAlignment="1">
      <alignment horizontal="left" vertical="center" indent="1"/>
    </xf>
    <xf numFmtId="165" fontId="7" fillId="5" borderId="11" xfId="3" applyNumberFormat="1" applyFont="1" applyFill="1" applyBorder="1" applyAlignment="1">
      <alignment horizontal="center" vertical="center"/>
    </xf>
    <xf numFmtId="165" fontId="7" fillId="5" borderId="7" xfId="3" applyNumberFormat="1" applyFont="1" applyFill="1" applyBorder="1" applyAlignment="1">
      <alignment horizontal="right" vertical="center"/>
    </xf>
    <xf numFmtId="165" fontId="6" fillId="5" borderId="12" xfId="3" applyNumberFormat="1" applyFont="1" applyFill="1" applyBorder="1" applyAlignment="1">
      <alignment horizontal="left" vertical="center"/>
    </xf>
    <xf numFmtId="165" fontId="6" fillId="5" borderId="11" xfId="3" applyNumberFormat="1" applyFont="1" applyFill="1" applyBorder="1" applyAlignment="1">
      <alignment horizontal="center" vertical="center"/>
    </xf>
    <xf numFmtId="165" fontId="6" fillId="3" borderId="0" xfId="3" applyNumberFormat="1" applyFont="1" applyFill="1" applyAlignment="1">
      <alignment horizontal="left" vertical="center"/>
    </xf>
    <xf numFmtId="165" fontId="6" fillId="3" borderId="1" xfId="3" applyNumberFormat="1" applyFont="1" applyFill="1" applyBorder="1" applyAlignment="1">
      <alignment horizontal="center" vertical="center"/>
    </xf>
    <xf numFmtId="165" fontId="6" fillId="3" borderId="9" xfId="3" applyNumberFormat="1" applyFont="1" applyFill="1" applyBorder="1" applyAlignment="1">
      <alignment horizontal="right" vertical="center"/>
    </xf>
    <xf numFmtId="165" fontId="6" fillId="4" borderId="12" xfId="3" applyNumberFormat="1" applyFont="1" applyFill="1" applyBorder="1" applyAlignment="1">
      <alignment horizontal="left" vertical="center"/>
    </xf>
    <xf numFmtId="165" fontId="7" fillId="4" borderId="11" xfId="3" applyNumberFormat="1" applyFont="1" applyFill="1" applyBorder="1" applyAlignment="1">
      <alignment horizontal="center" vertical="center"/>
    </xf>
    <xf numFmtId="165" fontId="7" fillId="5" borderId="0" xfId="3" applyNumberFormat="1" applyFont="1" applyFill="1" applyAlignment="1">
      <alignment horizontal="left" vertical="center"/>
    </xf>
    <xf numFmtId="165" fontId="7" fillId="5" borderId="12" xfId="3" applyNumberFormat="1" applyFont="1" applyFill="1" applyBorder="1" applyAlignment="1">
      <alignment horizontal="left" vertical="center"/>
    </xf>
    <xf numFmtId="165" fontId="7" fillId="5" borderId="1" xfId="3" applyNumberFormat="1" applyFont="1" applyFill="1" applyBorder="1" applyAlignment="1">
      <alignment horizontal="center" vertical="center"/>
    </xf>
    <xf numFmtId="165" fontId="6" fillId="4" borderId="11" xfId="3" applyNumberFormat="1" applyFont="1" applyFill="1" applyBorder="1" applyAlignment="1">
      <alignment horizontal="center" vertic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8" fillId="0" borderId="0" xfId="1" applyFont="1"/>
    <xf numFmtId="0" fontId="6" fillId="4" borderId="10" xfId="4" applyFont="1" applyFill="1" applyBorder="1" applyAlignment="1">
      <alignment horizontal="left" vertical="center" indent="1"/>
    </xf>
    <xf numFmtId="0" fontId="6" fillId="4" borderId="11" xfId="4" applyFont="1" applyFill="1" applyBorder="1" applyAlignment="1">
      <alignment horizontal="center" vertical="center"/>
    </xf>
    <xf numFmtId="0" fontId="7" fillId="5" borderId="10" xfId="4" applyFont="1" applyFill="1" applyBorder="1" applyAlignment="1">
      <alignment horizontal="left" vertical="center" indent="1"/>
    </xf>
    <xf numFmtId="0" fontId="7" fillId="5" borderId="11" xfId="4" applyFont="1" applyFill="1" applyBorder="1" applyAlignment="1">
      <alignment horizontal="center" vertical="center"/>
    </xf>
    <xf numFmtId="165" fontId="7" fillId="5" borderId="9" xfId="4" quotePrefix="1" applyNumberFormat="1" applyFont="1" applyFill="1" applyBorder="1" applyAlignment="1">
      <alignment vertical="center"/>
    </xf>
    <xf numFmtId="165" fontId="6" fillId="4" borderId="9" xfId="4" applyNumberFormat="1" applyFont="1" applyFill="1" applyBorder="1" applyAlignment="1">
      <alignment vertical="center"/>
    </xf>
    <xf numFmtId="164" fontId="3" fillId="0" borderId="0" xfId="1" applyNumberFormat="1" applyFont="1"/>
    <xf numFmtId="0" fontId="7" fillId="4" borderId="11" xfId="4" applyFont="1" applyFill="1" applyBorder="1" applyAlignment="1">
      <alignment horizontal="center" vertical="center"/>
    </xf>
    <xf numFmtId="166" fontId="6" fillId="4" borderId="9" xfId="3" applyNumberFormat="1" applyFont="1" applyFill="1" applyBorder="1" applyAlignment="1">
      <alignment vertical="center"/>
    </xf>
    <xf numFmtId="44" fontId="6" fillId="4" borderId="9" xfId="5" applyFont="1" applyFill="1" applyBorder="1" applyAlignment="1">
      <alignment vertical="center"/>
    </xf>
    <xf numFmtId="4" fontId="7" fillId="0" borderId="0" xfId="1" applyNumberFormat="1" applyFont="1"/>
    <xf numFmtId="4" fontId="8" fillId="0" borderId="0" xfId="1" applyNumberFormat="1" applyFont="1"/>
    <xf numFmtId="0" fontId="6" fillId="5" borderId="10" xfId="4" applyFont="1" applyFill="1" applyBorder="1" applyAlignment="1">
      <alignment horizontal="left" vertical="center" indent="1"/>
    </xf>
    <xf numFmtId="165" fontId="6" fillId="5" borderId="9" xfId="4" quotePrefix="1" applyNumberFormat="1" applyFont="1" applyFill="1" applyBorder="1" applyAlignment="1">
      <alignment vertical="center"/>
    </xf>
    <xf numFmtId="0" fontId="7" fillId="5" borderId="10" xfId="4" applyFont="1" applyFill="1" applyBorder="1" applyAlignment="1">
      <alignment horizontal="left" vertical="center" indent="2"/>
    </xf>
    <xf numFmtId="0" fontId="7" fillId="6" borderId="0" xfId="1" applyFont="1" applyFill="1"/>
    <xf numFmtId="0" fontId="7" fillId="6" borderId="0" xfId="1" applyFont="1" applyFill="1" applyAlignment="1">
      <alignment horizontal="right"/>
    </xf>
    <xf numFmtId="0" fontId="7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165" fontId="3" fillId="0" borderId="0" xfId="1" applyNumberFormat="1" applyFont="1" applyAlignment="1">
      <alignment horizontal="right"/>
    </xf>
    <xf numFmtId="0" fontId="8" fillId="2" borderId="4" xfId="6" applyFont="1" applyFill="1" applyBorder="1" applyAlignment="1">
      <alignment horizontal="center" vertical="center" wrapText="1"/>
    </xf>
    <xf numFmtId="165" fontId="9" fillId="4" borderId="12" xfId="6" quotePrefix="1" applyNumberFormat="1" applyFont="1" applyFill="1" applyBorder="1" applyAlignment="1">
      <alignment vertical="center"/>
    </xf>
    <xf numFmtId="165" fontId="9" fillId="4" borderId="11" xfId="6" quotePrefix="1" applyNumberFormat="1" applyFont="1" applyFill="1" applyBorder="1" applyAlignment="1">
      <alignment vertical="center"/>
    </xf>
    <xf numFmtId="0" fontId="9" fillId="5" borderId="10" xfId="6" applyFont="1" applyFill="1" applyBorder="1" applyAlignment="1">
      <alignment vertical="center"/>
    </xf>
    <xf numFmtId="0" fontId="9" fillId="5" borderId="12" xfId="6" applyFont="1" applyFill="1" applyBorder="1" applyAlignment="1">
      <alignment horizontal="left" vertical="center"/>
    </xf>
    <xf numFmtId="0" fontId="9" fillId="5" borderId="12" xfId="6" applyFont="1" applyFill="1" applyBorder="1" applyAlignment="1">
      <alignment vertical="center"/>
    </xf>
    <xf numFmtId="0" fontId="9" fillId="5" borderId="12" xfId="6" applyFont="1" applyFill="1" applyBorder="1" applyAlignment="1">
      <alignment horizontal="center" vertical="center"/>
    </xf>
    <xf numFmtId="165" fontId="9" fillId="5" borderId="12" xfId="6" applyNumberFormat="1" applyFont="1" applyFill="1" applyBorder="1" applyAlignment="1">
      <alignment vertical="center"/>
    </xf>
    <xf numFmtId="165" fontId="9" fillId="5" borderId="11" xfId="6" applyNumberFormat="1" applyFont="1" applyFill="1" applyBorder="1" applyAlignment="1">
      <alignment vertical="center"/>
    </xf>
    <xf numFmtId="0" fontId="9" fillId="5" borderId="12" xfId="6" applyFont="1" applyFill="1" applyBorder="1" applyAlignment="1">
      <alignment horizontal="left" vertical="center" indent="1"/>
    </xf>
    <xf numFmtId="0" fontId="9" fillId="5" borderId="12" xfId="4" applyFont="1" applyFill="1" applyBorder="1" applyAlignment="1">
      <alignment horizontal="left" vertical="center" indent="2"/>
    </xf>
    <xf numFmtId="0" fontId="9" fillId="5" borderId="12" xfId="6" applyFont="1" applyFill="1" applyBorder="1" applyAlignment="1">
      <alignment horizontal="left" vertical="center" indent="2"/>
    </xf>
    <xf numFmtId="0" fontId="10" fillId="0" borderId="9" xfId="6" applyFont="1" applyBorder="1" applyAlignment="1">
      <alignment vertical="center"/>
    </xf>
    <xf numFmtId="0" fontId="10" fillId="0" borderId="9" xfId="6" applyFont="1" applyBorder="1" applyAlignment="1">
      <alignment horizontal="center" vertical="center"/>
    </xf>
    <xf numFmtId="167" fontId="9" fillId="4" borderId="12" xfId="6" applyNumberFormat="1" applyFont="1" applyFill="1" applyBorder="1" applyAlignment="1">
      <alignment vertical="center"/>
    </xf>
    <xf numFmtId="0" fontId="9" fillId="4" borderId="10" xfId="6" applyFont="1" applyFill="1" applyBorder="1" applyAlignment="1">
      <alignment vertical="center"/>
    </xf>
    <xf numFmtId="168" fontId="9" fillId="4" borderId="12" xfId="6" applyNumberFormat="1" applyFont="1" applyFill="1" applyBorder="1" applyAlignment="1">
      <alignment vertical="center"/>
    </xf>
    <xf numFmtId="0" fontId="11" fillId="4" borderId="10" xfId="1" applyFont="1" applyFill="1" applyBorder="1" applyAlignment="1">
      <alignment vertical="center"/>
    </xf>
    <xf numFmtId="49" fontId="11" fillId="4" borderId="12" xfId="1" applyNumberFormat="1" applyFont="1" applyFill="1" applyBorder="1" applyAlignment="1">
      <alignment horizontal="center" vertical="center"/>
    </xf>
    <xf numFmtId="165" fontId="11" fillId="4" borderId="9" xfId="1" applyNumberFormat="1" applyFont="1" applyFill="1" applyBorder="1" applyAlignment="1">
      <alignment vertical="center"/>
    </xf>
    <xf numFmtId="0" fontId="11" fillId="5" borderId="10" xfId="1" applyFont="1" applyFill="1" applyBorder="1" applyAlignment="1">
      <alignment horizontal="left" vertical="center" indent="1"/>
    </xf>
    <xf numFmtId="49" fontId="11" fillId="5" borderId="12" xfId="1" applyNumberFormat="1" applyFont="1" applyFill="1" applyBorder="1" applyAlignment="1">
      <alignment horizontal="left" vertical="center" indent="1"/>
    </xf>
    <xf numFmtId="165" fontId="11" fillId="5" borderId="9" xfId="1" applyNumberFormat="1" applyFont="1" applyFill="1" applyBorder="1" applyAlignment="1">
      <alignment horizontal="left" vertical="center" indent="1"/>
    </xf>
    <xf numFmtId="0" fontId="9" fillId="5" borderId="10" xfId="1" applyFont="1" applyFill="1" applyBorder="1" applyAlignment="1">
      <alignment horizontal="left" vertical="center" indent="2"/>
    </xf>
    <xf numFmtId="49" fontId="9" fillId="5" borderId="12" xfId="1" applyNumberFormat="1" applyFont="1" applyFill="1" applyBorder="1" applyAlignment="1">
      <alignment horizontal="left" vertical="center" indent="2"/>
    </xf>
    <xf numFmtId="165" fontId="9" fillId="5" borderId="9" xfId="1" applyNumberFormat="1" applyFont="1" applyFill="1" applyBorder="1" applyAlignment="1">
      <alignment horizontal="left" vertical="center" indent="2"/>
    </xf>
    <xf numFmtId="49" fontId="9" fillId="5" borderId="12" xfId="1" applyNumberFormat="1" applyFont="1" applyFill="1" applyBorder="1" applyAlignment="1">
      <alignment horizontal="left" vertical="center" indent="3"/>
    </xf>
    <xf numFmtId="0" fontId="9" fillId="0" borderId="10" xfId="1" applyFont="1" applyBorder="1" applyAlignment="1">
      <alignment vertical="center"/>
    </xf>
    <xf numFmtId="49" fontId="9" fillId="0" borderId="12" xfId="1" applyNumberFormat="1" applyFont="1" applyBorder="1" applyAlignment="1">
      <alignment horizontal="center" vertical="center"/>
    </xf>
    <xf numFmtId="165" fontId="9" fillId="0" borderId="9" xfId="1" applyNumberFormat="1" applyFont="1" applyBorder="1" applyAlignment="1">
      <alignment vertical="center"/>
    </xf>
    <xf numFmtId="0" fontId="10" fillId="0" borderId="0" xfId="7" applyFont="1" applyAlignment="1">
      <alignment vertical="center"/>
    </xf>
    <xf numFmtId="0" fontId="10" fillId="0" borderId="0" xfId="7" applyFont="1" applyAlignment="1">
      <alignment horizontal="center" vertical="center"/>
    </xf>
    <xf numFmtId="0" fontId="9" fillId="0" borderId="0" xfId="7" applyFont="1" applyAlignment="1">
      <alignment vertical="center"/>
    </xf>
    <xf numFmtId="0" fontId="11" fillId="0" borderId="11" xfId="7" applyFont="1" applyBorder="1" applyAlignment="1">
      <alignment vertical="center"/>
    </xf>
    <xf numFmtId="0" fontId="9" fillId="0" borderId="11" xfId="7" applyFont="1" applyBorder="1" applyAlignment="1">
      <alignment horizontal="center" vertical="center"/>
    </xf>
    <xf numFmtId="0" fontId="11" fillId="0" borderId="9" xfId="7" applyFont="1" applyBorder="1" applyAlignment="1">
      <alignment horizontal="right" vertical="center"/>
    </xf>
    <xf numFmtId="0" fontId="13" fillId="0" borderId="0" xfId="7" applyFont="1" applyAlignment="1">
      <alignment horizontal="center" vertical="center"/>
    </xf>
    <xf numFmtId="0" fontId="11" fillId="4" borderId="10" xfId="1" applyFont="1" applyFill="1" applyBorder="1" applyAlignment="1">
      <alignment horizontal="center" vertical="center"/>
    </xf>
    <xf numFmtId="0" fontId="11" fillId="4" borderId="12" xfId="1" applyFont="1" applyFill="1" applyBorder="1" applyAlignment="1">
      <alignment vertical="center"/>
    </xf>
    <xf numFmtId="49" fontId="11" fillId="4" borderId="12" xfId="7" applyNumberFormat="1" applyFont="1" applyFill="1" applyBorder="1" applyAlignment="1">
      <alignment horizontal="center" vertical="center"/>
    </xf>
    <xf numFmtId="165" fontId="11" fillId="4" borderId="9" xfId="7" applyNumberFormat="1" applyFont="1" applyFill="1" applyBorder="1" applyAlignment="1">
      <alignment vertical="center"/>
    </xf>
    <xf numFmtId="0" fontId="9" fillId="5" borderId="10" xfId="4" applyFont="1" applyFill="1" applyBorder="1" applyAlignment="1">
      <alignment horizontal="center" vertical="center"/>
    </xf>
    <xf numFmtId="0" fontId="9" fillId="5" borderId="12" xfId="4" applyFont="1" applyFill="1" applyBorder="1" applyAlignment="1">
      <alignment horizontal="left" vertical="center"/>
    </xf>
    <xf numFmtId="0" fontId="11" fillId="5" borderId="12" xfId="4" applyFont="1" applyFill="1" applyBorder="1" applyAlignment="1">
      <alignment horizontal="left" vertical="center"/>
    </xf>
    <xf numFmtId="165" fontId="9" fillId="5" borderId="9" xfId="8" applyNumberFormat="1" applyFont="1" applyFill="1" applyBorder="1" applyAlignment="1">
      <alignment horizontal="right" vertical="center"/>
    </xf>
    <xf numFmtId="0" fontId="11" fillId="0" borderId="0" xfId="7" applyFont="1" applyAlignment="1">
      <alignment vertical="center"/>
    </xf>
    <xf numFmtId="0" fontId="11" fillId="5" borderId="10" xfId="4" applyFont="1" applyFill="1" applyBorder="1" applyAlignment="1">
      <alignment horizontal="center" vertical="center"/>
    </xf>
    <xf numFmtId="165" fontId="11" fillId="5" borderId="9" xfId="8" applyNumberFormat="1" applyFont="1" applyFill="1" applyBorder="1" applyAlignment="1">
      <alignment horizontal="right" vertical="center"/>
    </xf>
    <xf numFmtId="0" fontId="9" fillId="5" borderId="12" xfId="4" applyFont="1" applyFill="1" applyBorder="1" applyAlignment="1">
      <alignment horizontal="left" vertical="center" indent="1"/>
    </xf>
    <xf numFmtId="0" fontId="11" fillId="5" borderId="12" xfId="4" applyFont="1" applyFill="1" applyBorder="1" applyAlignment="1">
      <alignment horizontal="left" vertical="center" indent="1"/>
    </xf>
    <xf numFmtId="0" fontId="12" fillId="0" borderId="11" xfId="7" applyFont="1" applyBorder="1" applyAlignment="1">
      <alignment vertical="center"/>
    </xf>
    <xf numFmtId="0" fontId="10" fillId="0" borderId="11" xfId="7" applyFont="1" applyBorder="1" applyAlignment="1">
      <alignment horizontal="center" vertical="center"/>
    </xf>
    <xf numFmtId="165" fontId="10" fillId="0" borderId="9" xfId="7" applyNumberFormat="1" applyFont="1" applyBorder="1" applyAlignment="1">
      <alignment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4" fontId="4" fillId="2" borderId="4" xfId="2" quotePrefix="1" applyNumberFormat="1" applyFont="1" applyFill="1" applyBorder="1" applyAlignment="1">
      <alignment horizontal="center" vertical="center"/>
    </xf>
    <xf numFmtId="14" fontId="4" fillId="2" borderId="7" xfId="2" quotePrefix="1" applyNumberFormat="1" applyFont="1" applyFill="1" applyBorder="1" applyAlignment="1">
      <alignment horizontal="center" vertical="center"/>
    </xf>
    <xf numFmtId="0" fontId="4" fillId="2" borderId="4" xfId="2" quotePrefix="1" applyFont="1" applyFill="1" applyBorder="1" applyAlignment="1">
      <alignment horizontal="center" vertical="center"/>
    </xf>
    <xf numFmtId="0" fontId="4" fillId="2" borderId="7" xfId="2" quotePrefix="1" applyFont="1" applyFill="1" applyBorder="1" applyAlignment="1">
      <alignment horizontal="center" vertical="center"/>
    </xf>
    <xf numFmtId="0" fontId="8" fillId="2" borderId="4" xfId="6" applyFont="1" applyFill="1" applyBorder="1" applyAlignment="1">
      <alignment horizontal="center" vertical="center" wrapText="1"/>
    </xf>
    <xf numFmtId="0" fontId="8" fillId="2" borderId="14" xfId="6" applyFont="1" applyFill="1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  <xf numFmtId="0" fontId="4" fillId="2" borderId="13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 wrapText="1"/>
    </xf>
    <xf numFmtId="0" fontId="4" fillId="2" borderId="8" xfId="6" applyFont="1" applyFill="1" applyBorder="1" applyAlignment="1">
      <alignment horizontal="center" vertical="center" wrapText="1"/>
    </xf>
    <xf numFmtId="0" fontId="4" fillId="2" borderId="6" xfId="6" applyFont="1" applyFill="1" applyBorder="1" applyAlignment="1">
      <alignment horizontal="center" vertical="center" wrapText="1"/>
    </xf>
    <xf numFmtId="0" fontId="8" fillId="2" borderId="10" xfId="6" applyFont="1" applyFill="1" applyBorder="1" applyAlignment="1">
      <alignment horizontal="center" vertical="center" wrapText="1"/>
    </xf>
    <xf numFmtId="0" fontId="8" fillId="2" borderId="12" xfId="6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/>
    </xf>
    <xf numFmtId="0" fontId="4" fillId="2" borderId="13" xfId="7" applyFont="1" applyFill="1" applyBorder="1" applyAlignment="1">
      <alignment horizontal="center" vertical="center"/>
    </xf>
    <xf numFmtId="0" fontId="4" fillId="2" borderId="3" xfId="7" applyFont="1" applyFill="1" applyBorder="1" applyAlignment="1">
      <alignment horizontal="center" vertical="center"/>
    </xf>
    <xf numFmtId="0" fontId="4" fillId="2" borderId="5" xfId="7" applyFont="1" applyFill="1" applyBorder="1" applyAlignment="1">
      <alignment horizontal="center" vertical="center"/>
    </xf>
    <xf numFmtId="0" fontId="4" fillId="2" borderId="8" xfId="7" applyFont="1" applyFill="1" applyBorder="1" applyAlignment="1">
      <alignment horizontal="center" vertical="center"/>
    </xf>
    <xf numFmtId="0" fontId="4" fillId="2" borderId="6" xfId="7" applyFont="1" applyFill="1" applyBorder="1" applyAlignment="1">
      <alignment horizontal="center" vertical="center"/>
    </xf>
  </cellXfs>
  <cellStyles count="9">
    <cellStyle name="Moeda 2" xfId="5" xr:uid="{8553C16B-5F89-4F1E-8E45-FCF16C8C4EFD}"/>
    <cellStyle name="Normal" xfId="0" builtinId="0"/>
    <cellStyle name="Normal 2" xfId="1" xr:uid="{6974EC85-9A77-462C-92B9-E408235F5E01}"/>
    <cellStyle name="Normal 2 2" xfId="4" xr:uid="{BE503530-41C0-4E5A-A0D8-D3ABB0C7B4E4}"/>
    <cellStyle name="Normal 3" xfId="2" xr:uid="{0892ACF7-C4C8-46C4-9A0C-F1FF8F337E6E}"/>
    <cellStyle name="Normal 6" xfId="7" xr:uid="{17624C11-E346-49DB-A24C-ED59277F4B68}"/>
    <cellStyle name="Normal 7" xfId="6" xr:uid="{4B292598-E208-414E-9DD9-F9454E2F53A9}"/>
    <cellStyle name="Vírgula 2 2" xfId="3" xr:uid="{D44562AD-D661-4CAD-BD5C-BFF0BE60713F}"/>
    <cellStyle name="Vírgula 2 2 2" xfId="8" xr:uid="{ABC5DDF1-A009-4399-9C5E-78909884114A}"/>
  </cellStyles>
  <dxfs count="252"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0A025-D46D-4EEE-8B53-8A5A59E2D2F5}">
  <sheetPr>
    <tabColor theme="4" tint="-0.249977111117893"/>
  </sheetPr>
  <dimension ref="A3:E33"/>
  <sheetViews>
    <sheetView showGridLines="0" topLeftCell="A7" zoomScale="75" zoomScaleNormal="75" workbookViewId="0">
      <selection activeCell="K27" sqref="K27"/>
    </sheetView>
  </sheetViews>
  <sheetFormatPr defaultRowHeight="14.25" x14ac:dyDescent="0.2"/>
  <cols>
    <col min="1" max="1" width="1.7109375" style="7" customWidth="1"/>
    <col min="2" max="2" width="55.7109375" style="7" customWidth="1"/>
    <col min="3" max="3" width="17.7109375" style="36" customWidth="1"/>
    <col min="4" max="4" width="15.85546875" style="37" customWidth="1"/>
    <col min="5" max="5" width="15.7109375" style="37" customWidth="1"/>
    <col min="6" max="16384" width="9.140625" style="7"/>
  </cols>
  <sheetData>
    <row r="3" spans="1:5" s="2" customFormat="1" ht="15" customHeight="1" x14ac:dyDescent="0.25">
      <c r="A3" s="1"/>
      <c r="B3" s="112" t="s">
        <v>0</v>
      </c>
      <c r="C3" s="113"/>
      <c r="D3" s="116">
        <v>43555</v>
      </c>
      <c r="E3" s="116">
        <v>43465</v>
      </c>
    </row>
    <row r="4" spans="1:5" s="2" customFormat="1" ht="15" customHeight="1" x14ac:dyDescent="0.25">
      <c r="A4" s="1"/>
      <c r="B4" s="114"/>
      <c r="C4" s="115"/>
      <c r="D4" s="117"/>
      <c r="E4" s="117"/>
    </row>
    <row r="5" spans="1:5" ht="20.100000000000001" customHeight="1" x14ac:dyDescent="0.2">
      <c r="A5" s="3"/>
      <c r="B5" s="4" t="s">
        <v>1</v>
      </c>
      <c r="C5" s="5"/>
      <c r="D5" s="6">
        <f>D6+D11</f>
        <v>3325764000</v>
      </c>
      <c r="E5" s="6">
        <f>E6+E11</f>
        <v>3350909000</v>
      </c>
    </row>
    <row r="6" spans="1:5" ht="20.100000000000001" customHeight="1" x14ac:dyDescent="0.2">
      <c r="A6" s="3"/>
      <c r="B6" s="8" t="s">
        <v>2</v>
      </c>
      <c r="C6" s="9"/>
      <c r="D6" s="10">
        <f>SUM(D7:D10)</f>
        <v>1331584000</v>
      </c>
      <c r="E6" s="10">
        <f>SUM(E7:E10)</f>
        <v>1349246000</v>
      </c>
    </row>
    <row r="7" spans="1:5" ht="20.100000000000001" customHeight="1" x14ac:dyDescent="0.2">
      <c r="A7" s="11"/>
      <c r="B7" s="12" t="s">
        <v>3</v>
      </c>
      <c r="C7" s="13" t="s">
        <v>4</v>
      </c>
      <c r="D7" s="14">
        <v>528131000</v>
      </c>
      <c r="E7" s="14">
        <v>539947000</v>
      </c>
    </row>
    <row r="8" spans="1:5" ht="20.100000000000001" customHeight="1" x14ac:dyDescent="0.2">
      <c r="A8" s="3"/>
      <c r="B8" s="12" t="s">
        <v>5</v>
      </c>
      <c r="C8" s="13" t="s">
        <v>6</v>
      </c>
      <c r="D8" s="14">
        <v>691994000</v>
      </c>
      <c r="E8" s="14">
        <v>739586000</v>
      </c>
    </row>
    <row r="9" spans="1:5" ht="20.100000000000001" customHeight="1" x14ac:dyDescent="0.2">
      <c r="A9" s="3"/>
      <c r="B9" s="12" t="s">
        <v>7</v>
      </c>
      <c r="C9" s="13" t="s">
        <v>8</v>
      </c>
      <c r="D9" s="14">
        <v>43720000</v>
      </c>
      <c r="E9" s="14">
        <v>31298000</v>
      </c>
    </row>
    <row r="10" spans="1:5" ht="20.100000000000001" customHeight="1" x14ac:dyDescent="0.2">
      <c r="A10" s="11"/>
      <c r="B10" s="12" t="s">
        <v>9</v>
      </c>
      <c r="C10" s="13"/>
      <c r="D10" s="14">
        <v>67739000</v>
      </c>
      <c r="E10" s="14">
        <v>38415000</v>
      </c>
    </row>
    <row r="11" spans="1:5" ht="20.100000000000001" customHeight="1" x14ac:dyDescent="0.2">
      <c r="A11" s="11"/>
      <c r="B11" s="8" t="s">
        <v>10</v>
      </c>
      <c r="C11" s="9"/>
      <c r="D11" s="10">
        <f>D12+D15</f>
        <v>1994180000</v>
      </c>
      <c r="E11" s="10">
        <f>E12+E15</f>
        <v>2001663000</v>
      </c>
    </row>
    <row r="12" spans="1:5" ht="20.100000000000001" customHeight="1" x14ac:dyDescent="0.2">
      <c r="A12" s="11"/>
      <c r="B12" s="15" t="s">
        <v>11</v>
      </c>
      <c r="C12" s="16"/>
      <c r="D12" s="17">
        <f t="shared" ref="D12" si="0">D13+D14</f>
        <v>7059000</v>
      </c>
      <c r="E12" s="17">
        <f>E13+E14</f>
        <v>31172000</v>
      </c>
    </row>
    <row r="13" spans="1:5" ht="20.100000000000001" customHeight="1" x14ac:dyDescent="0.2">
      <c r="A13" s="11"/>
      <c r="B13" s="18" t="s">
        <v>12</v>
      </c>
      <c r="C13" s="13" t="s">
        <v>13</v>
      </c>
      <c r="D13" s="14">
        <v>7059000</v>
      </c>
      <c r="E13" s="14">
        <v>4539000</v>
      </c>
    </row>
    <row r="14" spans="1:5" ht="20.100000000000001" customHeight="1" x14ac:dyDescent="0.2">
      <c r="A14" s="11"/>
      <c r="B14" s="19" t="s">
        <v>14</v>
      </c>
      <c r="C14" s="20" t="s">
        <v>15</v>
      </c>
      <c r="D14" s="14">
        <v>0</v>
      </c>
      <c r="E14" s="21">
        <v>26633000</v>
      </c>
    </row>
    <row r="15" spans="1:5" ht="20.100000000000001" customHeight="1" x14ac:dyDescent="0.2">
      <c r="A15" s="3"/>
      <c r="B15" s="22" t="s">
        <v>16</v>
      </c>
      <c r="C15" s="23" t="s">
        <v>17</v>
      </c>
      <c r="D15" s="17">
        <v>1987121000</v>
      </c>
      <c r="E15" s="17">
        <v>1970491000</v>
      </c>
    </row>
    <row r="16" spans="1:5" ht="20.100000000000001" customHeight="1" x14ac:dyDescent="0.2">
      <c r="A16" s="3"/>
      <c r="B16" s="24" t="s">
        <v>18</v>
      </c>
      <c r="C16" s="25"/>
      <c r="D16" s="26">
        <f>D17+D23+D25</f>
        <v>3325764000</v>
      </c>
      <c r="E16" s="26">
        <f>E17+E23+E25</f>
        <v>3350909000</v>
      </c>
    </row>
    <row r="17" spans="1:5" ht="20.100000000000001" customHeight="1" x14ac:dyDescent="0.2">
      <c r="A17" s="3"/>
      <c r="B17" s="27" t="s">
        <v>19</v>
      </c>
      <c r="C17" s="28"/>
      <c r="D17" s="10">
        <f>SUM(D18:D22)</f>
        <v>241398000</v>
      </c>
      <c r="E17" s="10">
        <f>SUM(E18:E22)</f>
        <v>293950000</v>
      </c>
    </row>
    <row r="18" spans="1:5" ht="20.100000000000001" customHeight="1" x14ac:dyDescent="0.2">
      <c r="A18" s="3"/>
      <c r="B18" s="29" t="s">
        <v>20</v>
      </c>
      <c r="C18" s="20" t="s">
        <v>15</v>
      </c>
      <c r="D18" s="14">
        <v>3904000</v>
      </c>
      <c r="E18" s="14">
        <v>61852000</v>
      </c>
    </row>
    <row r="19" spans="1:5" ht="20.100000000000001" customHeight="1" x14ac:dyDescent="0.2">
      <c r="A19" s="3"/>
      <c r="B19" s="30" t="s">
        <v>21</v>
      </c>
      <c r="C19" s="20" t="s">
        <v>22</v>
      </c>
      <c r="D19" s="14">
        <v>110265000</v>
      </c>
      <c r="E19" s="14">
        <v>108852000</v>
      </c>
    </row>
    <row r="20" spans="1:5" ht="20.100000000000001" customHeight="1" x14ac:dyDescent="0.2">
      <c r="A20" s="3"/>
      <c r="B20" s="30" t="s">
        <v>23</v>
      </c>
      <c r="C20" s="20" t="s">
        <v>24</v>
      </c>
      <c r="D20" s="14">
        <v>114153000</v>
      </c>
      <c r="E20" s="14">
        <v>111305000</v>
      </c>
    </row>
    <row r="21" spans="1:5" ht="20.100000000000001" customHeight="1" x14ac:dyDescent="0.2">
      <c r="A21" s="3"/>
      <c r="B21" s="30" t="s">
        <v>25</v>
      </c>
      <c r="C21" s="20"/>
      <c r="D21" s="14">
        <v>47000</v>
      </c>
      <c r="E21" s="14">
        <v>49000</v>
      </c>
    </row>
    <row r="22" spans="1:5" ht="20.100000000000001" customHeight="1" x14ac:dyDescent="0.2">
      <c r="A22" s="3"/>
      <c r="B22" s="29" t="s">
        <v>26</v>
      </c>
      <c r="C22" s="31" t="s">
        <v>24</v>
      </c>
      <c r="D22" s="14">
        <v>13029000</v>
      </c>
      <c r="E22" s="14">
        <v>11892000</v>
      </c>
    </row>
    <row r="23" spans="1:5" ht="20.100000000000001" customHeight="1" x14ac:dyDescent="0.2">
      <c r="A23" s="3"/>
      <c r="B23" s="27" t="s">
        <v>27</v>
      </c>
      <c r="C23" s="32"/>
      <c r="D23" s="10">
        <f>D24</f>
        <v>33337000</v>
      </c>
      <c r="E23" s="10">
        <f>E24</f>
        <v>28387000</v>
      </c>
    </row>
    <row r="24" spans="1:5" ht="20.100000000000001" customHeight="1" x14ac:dyDescent="0.2">
      <c r="A24" s="3"/>
      <c r="B24" s="29" t="s">
        <v>28</v>
      </c>
      <c r="C24" s="20" t="s">
        <v>15</v>
      </c>
      <c r="D24" s="14">
        <v>33337000</v>
      </c>
      <c r="E24" s="14">
        <v>28387000</v>
      </c>
    </row>
    <row r="25" spans="1:5" ht="20.100000000000001" customHeight="1" x14ac:dyDescent="0.2">
      <c r="A25" s="3"/>
      <c r="B25" s="27" t="s">
        <v>29</v>
      </c>
      <c r="C25" s="28" t="s">
        <v>30</v>
      </c>
      <c r="D25" s="10">
        <f>SUM(D26:D30)</f>
        <v>3051029000</v>
      </c>
      <c r="E25" s="10">
        <f>SUM(E26:E30)</f>
        <v>3028572000</v>
      </c>
    </row>
    <row r="26" spans="1:5" ht="20.100000000000001" customHeight="1" x14ac:dyDescent="0.2">
      <c r="A26" s="3"/>
      <c r="B26" s="29" t="s">
        <v>31</v>
      </c>
      <c r="C26" s="31"/>
      <c r="D26" s="14">
        <v>2821931000</v>
      </c>
      <c r="E26" s="14">
        <v>2821931000</v>
      </c>
    </row>
    <row r="27" spans="1:5" ht="20.100000000000001" customHeight="1" x14ac:dyDescent="0.2">
      <c r="A27" s="3"/>
      <c r="B27" s="30" t="s">
        <v>32</v>
      </c>
      <c r="C27" s="20"/>
      <c r="D27" s="14">
        <v>345743000</v>
      </c>
      <c r="E27" s="14">
        <v>345743000</v>
      </c>
    </row>
    <row r="28" spans="1:5" ht="20.100000000000001" customHeight="1" x14ac:dyDescent="0.2">
      <c r="A28" s="3"/>
      <c r="B28" s="12" t="s">
        <v>33</v>
      </c>
      <c r="C28" s="13"/>
      <c r="D28" s="14">
        <v>0</v>
      </c>
      <c r="E28" s="14">
        <v>0</v>
      </c>
    </row>
    <row r="29" spans="1:5" ht="20.100000000000001" customHeight="1" x14ac:dyDescent="0.2">
      <c r="A29" s="3"/>
      <c r="B29" s="12" t="s">
        <v>34</v>
      </c>
      <c r="C29" s="13"/>
      <c r="D29" s="14">
        <v>-140565000</v>
      </c>
      <c r="E29" s="14">
        <v>-139102000</v>
      </c>
    </row>
    <row r="30" spans="1:5" ht="20.100000000000001" customHeight="1" x14ac:dyDescent="0.2">
      <c r="A30" s="3"/>
      <c r="B30" s="12" t="s">
        <v>35</v>
      </c>
      <c r="C30" s="13"/>
      <c r="D30" s="14">
        <v>23920000</v>
      </c>
      <c r="E30" s="14">
        <v>0</v>
      </c>
    </row>
    <row r="31" spans="1:5" ht="15" customHeight="1" x14ac:dyDescent="0.2">
      <c r="A31" s="3"/>
      <c r="B31" s="33" t="s">
        <v>37</v>
      </c>
      <c r="C31" s="34"/>
      <c r="D31" s="35"/>
      <c r="E31" s="35"/>
    </row>
    <row r="32" spans="1:5" ht="15" customHeight="1" x14ac:dyDescent="0.2">
      <c r="A32" s="3"/>
    </row>
    <row r="33" ht="15" customHeight="1" x14ac:dyDescent="0.2"/>
  </sheetData>
  <mergeCells count="3">
    <mergeCell ref="B3:C4"/>
    <mergeCell ref="D3:D4"/>
    <mergeCell ref="E3:E4"/>
  </mergeCells>
  <conditionalFormatting sqref="B3 B26:C27 B29:C29 C30">
    <cfRule type="cellIs" dxfId="251" priority="174" operator="lessThan">
      <formula>0</formula>
    </cfRule>
  </conditionalFormatting>
  <conditionalFormatting sqref="C25">
    <cfRule type="cellIs" dxfId="250" priority="172" operator="lessThan">
      <formula>0</formula>
    </cfRule>
  </conditionalFormatting>
  <conditionalFormatting sqref="C9:C10">
    <cfRule type="cellIs" dxfId="249" priority="169" operator="lessThan">
      <formula>0</formula>
    </cfRule>
  </conditionalFormatting>
  <conditionalFormatting sqref="C8">
    <cfRule type="cellIs" dxfId="248" priority="170" operator="lessThan">
      <formula>0</formula>
    </cfRule>
  </conditionalFormatting>
  <conditionalFormatting sqref="C17">
    <cfRule type="cellIs" dxfId="247" priority="161" operator="lessThan">
      <formula>0</formula>
    </cfRule>
  </conditionalFormatting>
  <conditionalFormatting sqref="E3">
    <cfRule type="cellIs" dxfId="246" priority="135" operator="lessThan">
      <formula>0</formula>
    </cfRule>
  </conditionalFormatting>
  <conditionalFormatting sqref="C11 C5:C7">
    <cfRule type="cellIs" dxfId="245" priority="171" operator="lessThan">
      <formula>0</formula>
    </cfRule>
  </conditionalFormatting>
  <conditionalFormatting sqref="C17">
    <cfRule type="cellIs" dxfId="244" priority="162" operator="lessThan">
      <formula>0</formula>
    </cfRule>
  </conditionalFormatting>
  <conditionalFormatting sqref="C16">
    <cfRule type="cellIs" dxfId="243" priority="173" operator="lessThan">
      <formula>0</formula>
    </cfRule>
  </conditionalFormatting>
  <conditionalFormatting sqref="C9:C10">
    <cfRule type="cellIs" dxfId="242" priority="168" operator="lessThan">
      <formula>0</formula>
    </cfRule>
  </conditionalFormatting>
  <conditionalFormatting sqref="C9">
    <cfRule type="cellIs" dxfId="241" priority="167" operator="lessThan">
      <formula>0</formula>
    </cfRule>
  </conditionalFormatting>
  <conditionalFormatting sqref="C10">
    <cfRule type="cellIs" dxfId="240" priority="166" operator="lessThan">
      <formula>0</formula>
    </cfRule>
  </conditionalFormatting>
  <conditionalFormatting sqref="C15 C12:C13 C19 C22">
    <cfRule type="cellIs" dxfId="239" priority="165" operator="lessThan">
      <formula>0</formula>
    </cfRule>
  </conditionalFormatting>
  <conditionalFormatting sqref="C15 C12:C13 C19 C22">
    <cfRule type="cellIs" dxfId="238" priority="164" operator="lessThan">
      <formula>0</formula>
    </cfRule>
  </conditionalFormatting>
  <conditionalFormatting sqref="C15 C12:C13 C19 C22">
    <cfRule type="cellIs" dxfId="237" priority="163" operator="lessThan">
      <formula>0</formula>
    </cfRule>
  </conditionalFormatting>
  <conditionalFormatting sqref="C17">
    <cfRule type="cellIs" dxfId="236" priority="160" operator="lessThan">
      <formula>0</formula>
    </cfRule>
  </conditionalFormatting>
  <conditionalFormatting sqref="C17">
    <cfRule type="cellIs" dxfId="235" priority="159" operator="lessThan">
      <formula>0</formula>
    </cfRule>
  </conditionalFormatting>
  <conditionalFormatting sqref="C19">
    <cfRule type="cellIs" dxfId="234" priority="158" operator="lessThan">
      <formula>0</formula>
    </cfRule>
  </conditionalFormatting>
  <conditionalFormatting sqref="C19">
    <cfRule type="cellIs" dxfId="233" priority="157" operator="lessThan">
      <formula>0</formula>
    </cfRule>
  </conditionalFormatting>
  <conditionalFormatting sqref="C19">
    <cfRule type="cellIs" dxfId="232" priority="156" operator="lessThan">
      <formula>0</formula>
    </cfRule>
  </conditionalFormatting>
  <conditionalFormatting sqref="C23">
    <cfRule type="cellIs" dxfId="231" priority="155" operator="lessThan">
      <formula>0</formula>
    </cfRule>
  </conditionalFormatting>
  <conditionalFormatting sqref="B10">
    <cfRule type="cellIs" dxfId="230" priority="147" operator="lessThan">
      <formula>0</formula>
    </cfRule>
  </conditionalFormatting>
  <conditionalFormatting sqref="B24 B18:B19 B12:B13 B15 B22">
    <cfRule type="cellIs" dxfId="229" priority="146" operator="lessThan">
      <formula>0</formula>
    </cfRule>
  </conditionalFormatting>
  <conditionalFormatting sqref="B16">
    <cfRule type="cellIs" dxfId="228" priority="154" operator="lessThan">
      <formula>0</formula>
    </cfRule>
  </conditionalFormatting>
  <conditionalFormatting sqref="B25">
    <cfRule type="cellIs" dxfId="227" priority="153" operator="lessThan">
      <formula>0</formula>
    </cfRule>
  </conditionalFormatting>
  <conditionalFormatting sqref="B11 B5:B7">
    <cfRule type="cellIs" dxfId="226" priority="152" operator="lessThan">
      <formula>0</formula>
    </cfRule>
  </conditionalFormatting>
  <conditionalFormatting sqref="B17">
    <cfRule type="cellIs" dxfId="225" priority="143" operator="lessThan">
      <formula>0</formula>
    </cfRule>
  </conditionalFormatting>
  <conditionalFormatting sqref="B17">
    <cfRule type="cellIs" dxfId="224" priority="142" operator="lessThan">
      <formula>0</formula>
    </cfRule>
  </conditionalFormatting>
  <conditionalFormatting sqref="B24 B18:B19 B12:B13 B15 B22">
    <cfRule type="cellIs" dxfId="223" priority="145" operator="lessThan">
      <formula>0</formula>
    </cfRule>
  </conditionalFormatting>
  <conditionalFormatting sqref="B9:B10">
    <cfRule type="cellIs" dxfId="222" priority="150" operator="lessThan">
      <formula>0</formula>
    </cfRule>
  </conditionalFormatting>
  <conditionalFormatting sqref="B8">
    <cfRule type="cellIs" dxfId="221" priority="151" operator="lessThan">
      <formula>0</formula>
    </cfRule>
  </conditionalFormatting>
  <conditionalFormatting sqref="B9:B10">
    <cfRule type="cellIs" dxfId="220" priority="149" operator="lessThan">
      <formula>0</formula>
    </cfRule>
  </conditionalFormatting>
  <conditionalFormatting sqref="B9">
    <cfRule type="cellIs" dxfId="219" priority="148" operator="lessThan">
      <formula>0</formula>
    </cfRule>
  </conditionalFormatting>
  <conditionalFormatting sqref="B24 B18:B19 B12:B13 B15 B22">
    <cfRule type="cellIs" dxfId="218" priority="144" operator="lessThan">
      <formula>0</formula>
    </cfRule>
  </conditionalFormatting>
  <conditionalFormatting sqref="B17">
    <cfRule type="cellIs" dxfId="217" priority="141" operator="lessThan">
      <formula>0</formula>
    </cfRule>
  </conditionalFormatting>
  <conditionalFormatting sqref="B17">
    <cfRule type="cellIs" dxfId="216" priority="140" operator="lessThan">
      <formula>0</formula>
    </cfRule>
  </conditionalFormatting>
  <conditionalFormatting sqref="B19">
    <cfRule type="cellIs" dxfId="215" priority="139" operator="lessThan">
      <formula>0</formula>
    </cfRule>
  </conditionalFormatting>
  <conditionalFormatting sqref="B19">
    <cfRule type="cellIs" dxfId="214" priority="138" operator="lessThan">
      <formula>0</formula>
    </cfRule>
  </conditionalFormatting>
  <conditionalFormatting sqref="B19">
    <cfRule type="cellIs" dxfId="213" priority="137" operator="lessThan">
      <formula>0</formula>
    </cfRule>
  </conditionalFormatting>
  <conditionalFormatting sqref="B23">
    <cfRule type="cellIs" dxfId="212" priority="136" operator="lessThan">
      <formula>0</formula>
    </cfRule>
  </conditionalFormatting>
  <conditionalFormatting sqref="B14">
    <cfRule type="cellIs" dxfId="211" priority="134" operator="lessThan">
      <formula>0</formula>
    </cfRule>
  </conditionalFormatting>
  <conditionalFormatting sqref="B14">
    <cfRule type="cellIs" dxfId="210" priority="133" operator="lessThan">
      <formula>0</formula>
    </cfRule>
  </conditionalFormatting>
  <conditionalFormatting sqref="B14">
    <cfRule type="cellIs" dxfId="209" priority="132" operator="lessThan">
      <formula>0</formula>
    </cfRule>
  </conditionalFormatting>
  <conditionalFormatting sqref="C14">
    <cfRule type="cellIs" dxfId="208" priority="131" operator="lessThan">
      <formula>0</formula>
    </cfRule>
  </conditionalFormatting>
  <conditionalFormatting sqref="C14">
    <cfRule type="cellIs" dxfId="207" priority="130" operator="lessThan">
      <formula>0</formula>
    </cfRule>
  </conditionalFormatting>
  <conditionalFormatting sqref="C14">
    <cfRule type="cellIs" dxfId="206" priority="129" operator="lessThan">
      <formula>0</formula>
    </cfRule>
  </conditionalFormatting>
  <conditionalFormatting sqref="C14">
    <cfRule type="cellIs" dxfId="205" priority="128" operator="lessThan">
      <formula>0</formula>
    </cfRule>
  </conditionalFormatting>
  <conditionalFormatting sqref="C14">
    <cfRule type="cellIs" dxfId="204" priority="127" operator="lessThan">
      <formula>0</formula>
    </cfRule>
  </conditionalFormatting>
  <conditionalFormatting sqref="C14">
    <cfRule type="cellIs" dxfId="203" priority="126" operator="lessThan">
      <formula>0</formula>
    </cfRule>
  </conditionalFormatting>
  <conditionalFormatting sqref="C18">
    <cfRule type="cellIs" dxfId="202" priority="125" operator="lessThan">
      <formula>0</formula>
    </cfRule>
  </conditionalFormatting>
  <conditionalFormatting sqref="C18">
    <cfRule type="cellIs" dxfId="201" priority="124" operator="lessThan">
      <formula>0</formula>
    </cfRule>
  </conditionalFormatting>
  <conditionalFormatting sqref="C18">
    <cfRule type="cellIs" dxfId="200" priority="123" operator="lessThan">
      <formula>0</formula>
    </cfRule>
  </conditionalFormatting>
  <conditionalFormatting sqref="C18">
    <cfRule type="cellIs" dxfId="199" priority="122" operator="lessThan">
      <formula>0</formula>
    </cfRule>
  </conditionalFormatting>
  <conditionalFormatting sqref="C18">
    <cfRule type="cellIs" dxfId="198" priority="121" operator="lessThan">
      <formula>0</formula>
    </cfRule>
  </conditionalFormatting>
  <conditionalFormatting sqref="C18">
    <cfRule type="cellIs" dxfId="197" priority="120" operator="lessThan">
      <formula>0</formula>
    </cfRule>
  </conditionalFormatting>
  <conditionalFormatting sqref="C24">
    <cfRule type="cellIs" dxfId="196" priority="119" operator="lessThan">
      <formula>0</formula>
    </cfRule>
  </conditionalFormatting>
  <conditionalFormatting sqref="C24">
    <cfRule type="cellIs" dxfId="195" priority="118" operator="lessThan">
      <formula>0</formula>
    </cfRule>
  </conditionalFormatting>
  <conditionalFormatting sqref="C24">
    <cfRule type="cellIs" dxfId="194" priority="117" operator="lessThan">
      <formula>0</formula>
    </cfRule>
  </conditionalFormatting>
  <conditionalFormatting sqref="C24">
    <cfRule type="cellIs" dxfId="193" priority="116" operator="lessThan">
      <formula>0</formula>
    </cfRule>
  </conditionalFormatting>
  <conditionalFormatting sqref="C24">
    <cfRule type="cellIs" dxfId="192" priority="115" operator="lessThan">
      <formula>0</formula>
    </cfRule>
  </conditionalFormatting>
  <conditionalFormatting sqref="C24">
    <cfRule type="cellIs" dxfId="191" priority="114" operator="lessThan">
      <formula>0</formula>
    </cfRule>
  </conditionalFormatting>
  <conditionalFormatting sqref="C20">
    <cfRule type="cellIs" dxfId="190" priority="113" operator="lessThan">
      <formula>0</formula>
    </cfRule>
  </conditionalFormatting>
  <conditionalFormatting sqref="C20">
    <cfRule type="cellIs" dxfId="189" priority="112" operator="lessThan">
      <formula>0</formula>
    </cfRule>
  </conditionalFormatting>
  <conditionalFormatting sqref="C20">
    <cfRule type="cellIs" dxfId="188" priority="111" operator="lessThan">
      <formula>0</formula>
    </cfRule>
  </conditionalFormatting>
  <conditionalFormatting sqref="C20">
    <cfRule type="cellIs" dxfId="187" priority="110" operator="lessThan">
      <formula>0</formula>
    </cfRule>
  </conditionalFormatting>
  <conditionalFormatting sqref="C20">
    <cfRule type="cellIs" dxfId="186" priority="109" operator="lessThan">
      <formula>0</formula>
    </cfRule>
  </conditionalFormatting>
  <conditionalFormatting sqref="C20">
    <cfRule type="cellIs" dxfId="185" priority="108" operator="lessThan">
      <formula>0</formula>
    </cfRule>
  </conditionalFormatting>
  <conditionalFormatting sqref="B20">
    <cfRule type="cellIs" dxfId="184" priority="107" operator="lessThan">
      <formula>0</formula>
    </cfRule>
  </conditionalFormatting>
  <conditionalFormatting sqref="B20">
    <cfRule type="cellIs" dxfId="183" priority="106" operator="lessThan">
      <formula>0</formula>
    </cfRule>
  </conditionalFormatting>
  <conditionalFormatting sqref="B20">
    <cfRule type="cellIs" dxfId="182" priority="105" operator="lessThan">
      <formula>0</formula>
    </cfRule>
  </conditionalFormatting>
  <conditionalFormatting sqref="B20">
    <cfRule type="cellIs" dxfId="181" priority="104" operator="lessThan">
      <formula>0</formula>
    </cfRule>
  </conditionalFormatting>
  <conditionalFormatting sqref="B20">
    <cfRule type="cellIs" dxfId="180" priority="103" operator="lessThan">
      <formula>0</formula>
    </cfRule>
  </conditionalFormatting>
  <conditionalFormatting sqref="B20">
    <cfRule type="cellIs" dxfId="179" priority="102" operator="lessThan">
      <formula>0</formula>
    </cfRule>
  </conditionalFormatting>
  <conditionalFormatting sqref="B21">
    <cfRule type="cellIs" dxfId="178" priority="95" operator="lessThan">
      <formula>0</formula>
    </cfRule>
  </conditionalFormatting>
  <conditionalFormatting sqref="C21">
    <cfRule type="cellIs" dxfId="177" priority="97" operator="lessThan">
      <formula>0</formula>
    </cfRule>
  </conditionalFormatting>
  <conditionalFormatting sqref="C21">
    <cfRule type="cellIs" dxfId="176" priority="96" operator="lessThan">
      <formula>0</formula>
    </cfRule>
  </conditionalFormatting>
  <conditionalFormatting sqref="B21">
    <cfRule type="cellIs" dxfId="175" priority="94" operator="lessThan">
      <formula>0</formula>
    </cfRule>
  </conditionalFormatting>
  <conditionalFormatting sqref="B21">
    <cfRule type="cellIs" dxfId="174" priority="93" operator="lessThan">
      <formula>0</formula>
    </cfRule>
  </conditionalFormatting>
  <conditionalFormatting sqref="B21">
    <cfRule type="cellIs" dxfId="173" priority="92" operator="lessThan">
      <formula>0</formula>
    </cfRule>
  </conditionalFormatting>
  <conditionalFormatting sqref="C21">
    <cfRule type="cellIs" dxfId="172" priority="100" operator="lessThan">
      <formula>0</formula>
    </cfRule>
  </conditionalFormatting>
  <conditionalFormatting sqref="C21">
    <cfRule type="cellIs" dxfId="171" priority="101" operator="lessThan">
      <formula>0</formula>
    </cfRule>
  </conditionalFormatting>
  <conditionalFormatting sqref="C21">
    <cfRule type="cellIs" dxfId="170" priority="99" operator="lessThan">
      <formula>0</formula>
    </cfRule>
  </conditionalFormatting>
  <conditionalFormatting sqref="C21">
    <cfRule type="cellIs" dxfId="169" priority="98" operator="lessThan">
      <formula>0</formula>
    </cfRule>
  </conditionalFormatting>
  <conditionalFormatting sqref="B21">
    <cfRule type="cellIs" dxfId="168" priority="91" operator="lessThan">
      <formula>0</formula>
    </cfRule>
  </conditionalFormatting>
  <conditionalFormatting sqref="B21">
    <cfRule type="cellIs" dxfId="167" priority="90" operator="lessThan">
      <formula>0</formula>
    </cfRule>
  </conditionalFormatting>
  <conditionalFormatting sqref="E6 D11:E11">
    <cfRule type="cellIs" dxfId="166" priority="89" operator="lessThan">
      <formula>0</formula>
    </cfRule>
  </conditionalFormatting>
  <conditionalFormatting sqref="D12:E12">
    <cfRule type="cellIs" dxfId="165" priority="83" operator="lessThan">
      <formula>0</formula>
    </cfRule>
  </conditionalFormatting>
  <conditionalFormatting sqref="D10">
    <cfRule type="cellIs" dxfId="164" priority="88" operator="lessThan">
      <formula>0</formula>
    </cfRule>
  </conditionalFormatting>
  <conditionalFormatting sqref="D10">
    <cfRule type="cellIs" dxfId="163" priority="87" operator="lessThan">
      <formula>0</formula>
    </cfRule>
  </conditionalFormatting>
  <conditionalFormatting sqref="D10">
    <cfRule type="cellIs" dxfId="162" priority="86" operator="lessThan">
      <formula>0</formula>
    </cfRule>
  </conditionalFormatting>
  <conditionalFormatting sqref="D12:E12">
    <cfRule type="cellIs" dxfId="161" priority="85" operator="lessThan">
      <formula>0</formula>
    </cfRule>
  </conditionalFormatting>
  <conditionalFormatting sqref="D12:E12">
    <cfRule type="cellIs" dxfId="160" priority="84" operator="lessThan">
      <formula>0</formula>
    </cfRule>
  </conditionalFormatting>
  <conditionalFormatting sqref="E14">
    <cfRule type="cellIs" dxfId="159" priority="82" operator="lessThan">
      <formula>0</formula>
    </cfRule>
  </conditionalFormatting>
  <conditionalFormatting sqref="E14">
    <cfRule type="cellIs" dxfId="158" priority="81" operator="lessThan">
      <formula>0</formula>
    </cfRule>
  </conditionalFormatting>
  <conditionalFormatting sqref="E14">
    <cfRule type="cellIs" dxfId="157" priority="80" operator="lessThan">
      <formula>0</formula>
    </cfRule>
  </conditionalFormatting>
  <conditionalFormatting sqref="D3">
    <cfRule type="cellIs" dxfId="156" priority="79" operator="lessThan">
      <formula>0</formula>
    </cfRule>
  </conditionalFormatting>
  <conditionalFormatting sqref="D2">
    <cfRule type="cellIs" dxfId="155" priority="78" operator="lessThan">
      <formula>0</formula>
    </cfRule>
  </conditionalFormatting>
  <conditionalFormatting sqref="B28:C28">
    <cfRule type="cellIs" dxfId="154" priority="75" operator="lessThan">
      <formula>0</formula>
    </cfRule>
  </conditionalFormatting>
  <conditionalFormatting sqref="B30">
    <cfRule type="cellIs" dxfId="153" priority="74" operator="lessThan">
      <formula>0</formula>
    </cfRule>
  </conditionalFormatting>
  <conditionalFormatting sqref="E2">
    <cfRule type="cellIs" dxfId="152" priority="72" operator="lessThan">
      <formula>0</formula>
    </cfRule>
  </conditionalFormatting>
  <conditionalFormatting sqref="D12:D15">
    <cfRule type="cellIs" dxfId="151" priority="69" operator="lessThan">
      <formula>0</formula>
    </cfRule>
  </conditionalFormatting>
  <conditionalFormatting sqref="D12:D15">
    <cfRule type="cellIs" dxfId="150" priority="68" operator="lessThan">
      <formula>0</formula>
    </cfRule>
  </conditionalFormatting>
  <conditionalFormatting sqref="D12:D15">
    <cfRule type="cellIs" dxfId="149" priority="67" operator="lessThan">
      <formula>0</formula>
    </cfRule>
  </conditionalFormatting>
  <conditionalFormatting sqref="D18:D20 D22">
    <cfRule type="cellIs" dxfId="148" priority="66" operator="lessThan">
      <formula>0</formula>
    </cfRule>
  </conditionalFormatting>
  <conditionalFormatting sqref="D18:D20 D22">
    <cfRule type="cellIs" dxfId="147" priority="65" operator="lessThan">
      <formula>0</formula>
    </cfRule>
  </conditionalFormatting>
  <conditionalFormatting sqref="D18:D20 D22">
    <cfRule type="cellIs" dxfId="146" priority="64" operator="lessThan">
      <formula>0</formula>
    </cfRule>
  </conditionalFormatting>
  <conditionalFormatting sqref="D24">
    <cfRule type="cellIs" dxfId="145" priority="63" operator="lessThan">
      <formula>0</formula>
    </cfRule>
  </conditionalFormatting>
  <conditionalFormatting sqref="D24">
    <cfRule type="cellIs" dxfId="144" priority="62" operator="lessThan">
      <formula>0</formula>
    </cfRule>
  </conditionalFormatting>
  <conditionalFormatting sqref="D24">
    <cfRule type="cellIs" dxfId="143" priority="61" operator="lessThan">
      <formula>0</formula>
    </cfRule>
  </conditionalFormatting>
  <conditionalFormatting sqref="D26:D28 D30">
    <cfRule type="cellIs" dxfId="142" priority="60" operator="lessThan">
      <formula>0</formula>
    </cfRule>
  </conditionalFormatting>
  <conditionalFormatting sqref="D26:D28 D30">
    <cfRule type="cellIs" dxfId="141" priority="59" operator="lessThan">
      <formula>0</formula>
    </cfRule>
  </conditionalFormatting>
  <conditionalFormatting sqref="D26:D28 D30">
    <cfRule type="cellIs" dxfId="140" priority="58" operator="lessThan">
      <formula>0</formula>
    </cfRule>
  </conditionalFormatting>
  <conditionalFormatting sqref="E10">
    <cfRule type="cellIs" dxfId="139" priority="57" operator="lessThan">
      <formula>0</formula>
    </cfRule>
  </conditionalFormatting>
  <conditionalFormatting sqref="E10">
    <cfRule type="cellIs" dxfId="138" priority="56" operator="lessThan">
      <formula>0</formula>
    </cfRule>
  </conditionalFormatting>
  <conditionalFormatting sqref="E10">
    <cfRule type="cellIs" dxfId="137" priority="55" operator="lessThan">
      <formula>0</formula>
    </cfRule>
  </conditionalFormatting>
  <conditionalFormatting sqref="E13">
    <cfRule type="cellIs" dxfId="136" priority="54" operator="lessThan">
      <formula>0</formula>
    </cfRule>
  </conditionalFormatting>
  <conditionalFormatting sqref="E13">
    <cfRule type="cellIs" dxfId="135" priority="53" operator="lessThan">
      <formula>0</formula>
    </cfRule>
  </conditionalFormatting>
  <conditionalFormatting sqref="E13">
    <cfRule type="cellIs" dxfId="134" priority="52" operator="lessThan">
      <formula>0</formula>
    </cfRule>
  </conditionalFormatting>
  <conditionalFormatting sqref="E15">
    <cfRule type="cellIs" dxfId="133" priority="51" operator="lessThan">
      <formula>0</formula>
    </cfRule>
  </conditionalFormatting>
  <conditionalFormatting sqref="E15">
    <cfRule type="cellIs" dxfId="132" priority="50" operator="lessThan">
      <formula>0</formula>
    </cfRule>
  </conditionalFormatting>
  <conditionalFormatting sqref="E15">
    <cfRule type="cellIs" dxfId="131" priority="49" operator="lessThan">
      <formula>0</formula>
    </cfRule>
  </conditionalFormatting>
  <conditionalFormatting sqref="E18:E22">
    <cfRule type="cellIs" dxfId="130" priority="48" operator="lessThan">
      <formula>0</formula>
    </cfRule>
  </conditionalFormatting>
  <conditionalFormatting sqref="E18:E22">
    <cfRule type="cellIs" dxfId="129" priority="47" operator="lessThan">
      <formula>0</formula>
    </cfRule>
  </conditionalFormatting>
  <conditionalFormatting sqref="E18:E22">
    <cfRule type="cellIs" dxfId="128" priority="46" operator="lessThan">
      <formula>0</formula>
    </cfRule>
  </conditionalFormatting>
  <conditionalFormatting sqref="E24">
    <cfRule type="cellIs" dxfId="127" priority="45" operator="lessThan">
      <formula>0</formula>
    </cfRule>
  </conditionalFormatting>
  <conditionalFormatting sqref="E24">
    <cfRule type="cellIs" dxfId="126" priority="44" operator="lessThan">
      <formula>0</formula>
    </cfRule>
  </conditionalFormatting>
  <conditionalFormatting sqref="E24">
    <cfRule type="cellIs" dxfId="125" priority="43" operator="lessThan">
      <formula>0</formula>
    </cfRule>
  </conditionalFormatting>
  <conditionalFormatting sqref="E26:E28 E30">
    <cfRule type="cellIs" dxfId="124" priority="42" operator="lessThan">
      <formula>0</formula>
    </cfRule>
  </conditionalFormatting>
  <conditionalFormatting sqref="E26:E28 E30">
    <cfRule type="cellIs" dxfId="123" priority="41" operator="lessThan">
      <formula>0</formula>
    </cfRule>
  </conditionalFormatting>
  <conditionalFormatting sqref="E26:E28 E30">
    <cfRule type="cellIs" dxfId="122" priority="40" operator="lessThan">
      <formula>0</formula>
    </cfRule>
  </conditionalFormatting>
  <conditionalFormatting sqref="D21">
    <cfRule type="cellIs" dxfId="121" priority="3" operator="lessThan">
      <formula>0</formula>
    </cfRule>
  </conditionalFormatting>
  <conditionalFormatting sqref="D21">
    <cfRule type="cellIs" dxfId="120" priority="2" operator="lessThan">
      <formula>0</formula>
    </cfRule>
  </conditionalFormatting>
  <conditionalFormatting sqref="D21">
    <cfRule type="cellIs" dxfId="119" priority="1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D25:E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BC4FB-0C52-44FE-B247-BF5CC0BAF2EA}">
  <sheetPr>
    <tabColor theme="4" tint="-0.249977111117893"/>
  </sheetPr>
  <dimension ref="A2:E28"/>
  <sheetViews>
    <sheetView showGridLines="0" tabSelected="1" topLeftCell="A7" zoomScale="75" zoomScaleNormal="75" workbookViewId="0">
      <selection activeCell="F32" sqref="F32"/>
    </sheetView>
  </sheetViews>
  <sheetFormatPr defaultColWidth="8.85546875" defaultRowHeight="14.25" x14ac:dyDescent="0.2"/>
  <cols>
    <col min="1" max="1" width="1.7109375" style="7" customWidth="1"/>
    <col min="2" max="2" width="59" style="7" customWidth="1"/>
    <col min="3" max="3" width="10.7109375" style="7" customWidth="1"/>
    <col min="4" max="5" width="15.7109375" style="7" customWidth="1"/>
    <col min="6" max="16384" width="8.85546875" style="7"/>
  </cols>
  <sheetData>
    <row r="2" spans="1:5" x14ac:dyDescent="0.2">
      <c r="C2" s="38"/>
      <c r="D2" s="38"/>
      <c r="E2" s="38"/>
    </row>
    <row r="3" spans="1:5" s="2" customFormat="1" ht="15" customHeight="1" x14ac:dyDescent="0.25">
      <c r="A3" s="1"/>
      <c r="B3" s="112" t="s">
        <v>38</v>
      </c>
      <c r="C3" s="113"/>
      <c r="D3" s="118" t="s">
        <v>39</v>
      </c>
      <c r="E3" s="118" t="s">
        <v>40</v>
      </c>
    </row>
    <row r="4" spans="1:5" s="2" customFormat="1" ht="15" customHeight="1" x14ac:dyDescent="0.25">
      <c r="B4" s="114"/>
      <c r="C4" s="115"/>
      <c r="D4" s="119"/>
      <c r="E4" s="119"/>
    </row>
    <row r="5" spans="1:5" ht="20.100000000000001" customHeight="1" x14ac:dyDescent="0.2">
      <c r="B5" s="39" t="s">
        <v>41</v>
      </c>
      <c r="C5" s="40"/>
      <c r="D5" s="10">
        <f t="shared" ref="D5:E5" si="0">D6</f>
        <v>21054000</v>
      </c>
      <c r="E5" s="10">
        <f t="shared" si="0"/>
        <v>16117000</v>
      </c>
    </row>
    <row r="6" spans="1:5" ht="20.100000000000001" customHeight="1" x14ac:dyDescent="0.2">
      <c r="B6" s="41" t="s">
        <v>42</v>
      </c>
      <c r="C6" s="42" t="s">
        <v>17</v>
      </c>
      <c r="D6" s="43">
        <v>21054000</v>
      </c>
      <c r="E6" s="43">
        <v>16117000</v>
      </c>
    </row>
    <row r="7" spans="1:5" ht="20.100000000000001" customHeight="1" x14ac:dyDescent="0.2">
      <c r="B7" s="39" t="s">
        <v>43</v>
      </c>
      <c r="C7" s="40"/>
      <c r="D7" s="44">
        <f t="shared" ref="D7:E7" si="1">SUM(D8:D12)</f>
        <v>-10393000</v>
      </c>
      <c r="E7" s="44">
        <f t="shared" si="1"/>
        <v>-4360000</v>
      </c>
    </row>
    <row r="8" spans="1:5" ht="20.100000000000001" customHeight="1" x14ac:dyDescent="0.2">
      <c r="B8" s="41" t="s">
        <v>44</v>
      </c>
      <c r="C8" s="42" t="s">
        <v>45</v>
      </c>
      <c r="D8" s="43">
        <v>-6381000</v>
      </c>
      <c r="E8" s="43">
        <v>-3797000</v>
      </c>
    </row>
    <row r="9" spans="1:5" ht="20.100000000000001" customHeight="1" x14ac:dyDescent="0.2">
      <c r="B9" s="41" t="s">
        <v>46</v>
      </c>
      <c r="C9" s="42" t="s">
        <v>47</v>
      </c>
      <c r="D9" s="43">
        <v>-2066000</v>
      </c>
      <c r="E9" s="43">
        <v>-672000</v>
      </c>
    </row>
    <row r="10" spans="1:5" ht="20.100000000000001" customHeight="1" x14ac:dyDescent="0.2">
      <c r="A10" s="45"/>
      <c r="B10" s="41" t="s">
        <v>48</v>
      </c>
      <c r="C10" s="42"/>
      <c r="D10" s="43">
        <v>280000</v>
      </c>
      <c r="E10" s="43">
        <v>109000</v>
      </c>
    </row>
    <row r="11" spans="1:5" ht="20.100000000000001" customHeight="1" x14ac:dyDescent="0.2">
      <c r="B11" s="41" t="s">
        <v>49</v>
      </c>
      <c r="C11" s="42"/>
      <c r="D11" s="43">
        <v>-19000</v>
      </c>
      <c r="E11" s="43">
        <v>0</v>
      </c>
    </row>
    <row r="12" spans="1:5" ht="20.100000000000001" customHeight="1" x14ac:dyDescent="0.2">
      <c r="B12" s="41" t="s">
        <v>50</v>
      </c>
      <c r="C12" s="42" t="s">
        <v>51</v>
      </c>
      <c r="D12" s="43">
        <v>-2207000</v>
      </c>
      <c r="E12" s="43">
        <v>0</v>
      </c>
    </row>
    <row r="13" spans="1:5" ht="20.100000000000001" customHeight="1" x14ac:dyDescent="0.2">
      <c r="B13" s="39" t="s">
        <v>52</v>
      </c>
      <c r="C13" s="46"/>
      <c r="D13" s="44">
        <f t="shared" ref="D13:E13" si="2">D5+D7</f>
        <v>10661000</v>
      </c>
      <c r="E13" s="44">
        <f t="shared" si="2"/>
        <v>11757000</v>
      </c>
    </row>
    <row r="14" spans="1:5" ht="20.100000000000001" customHeight="1" x14ac:dyDescent="0.2">
      <c r="B14" s="41" t="s">
        <v>53</v>
      </c>
      <c r="C14" s="42" t="s">
        <v>54</v>
      </c>
      <c r="D14" s="43">
        <v>18590000</v>
      </c>
      <c r="E14" s="43">
        <v>26464000</v>
      </c>
    </row>
    <row r="15" spans="1:5" ht="20.100000000000001" customHeight="1" x14ac:dyDescent="0.2">
      <c r="B15" s="41" t="s">
        <v>55</v>
      </c>
      <c r="C15" s="42" t="s">
        <v>54</v>
      </c>
      <c r="D15" s="43">
        <v>-938000</v>
      </c>
      <c r="E15" s="43">
        <v>-172000</v>
      </c>
    </row>
    <row r="16" spans="1:5" ht="20.100000000000001" customHeight="1" x14ac:dyDescent="0.2">
      <c r="B16" s="39" t="s">
        <v>56</v>
      </c>
      <c r="C16" s="46"/>
      <c r="D16" s="44">
        <f t="shared" ref="D16:E16" si="3">SUM(D13:D15)</f>
        <v>28313000</v>
      </c>
      <c r="E16" s="44">
        <f t="shared" si="3"/>
        <v>38049000</v>
      </c>
    </row>
    <row r="17" spans="2:5" ht="20.100000000000001" customHeight="1" x14ac:dyDescent="0.2">
      <c r="B17" s="39" t="s">
        <v>57</v>
      </c>
      <c r="C17" s="46" t="s">
        <v>15</v>
      </c>
      <c r="D17" s="44">
        <f t="shared" ref="D17:E17" si="4">SUM(D18:D20)</f>
        <v>-6658000</v>
      </c>
      <c r="E17" s="44">
        <f t="shared" si="4"/>
        <v>-3315000</v>
      </c>
    </row>
    <row r="18" spans="2:5" ht="20.100000000000001" customHeight="1" x14ac:dyDescent="0.2">
      <c r="B18" s="41" t="s">
        <v>58</v>
      </c>
      <c r="C18" s="42"/>
      <c r="D18" s="43">
        <v>-2645000</v>
      </c>
      <c r="E18" s="43">
        <v>-2436000</v>
      </c>
    </row>
    <row r="19" spans="2:5" ht="20.100000000000001" customHeight="1" x14ac:dyDescent="0.2">
      <c r="B19" s="41" t="s">
        <v>59</v>
      </c>
      <c r="C19" s="42"/>
      <c r="D19" s="43">
        <v>-955000</v>
      </c>
      <c r="E19" s="43">
        <v>-879000</v>
      </c>
    </row>
    <row r="20" spans="2:5" ht="20.100000000000001" customHeight="1" x14ac:dyDescent="0.2">
      <c r="B20" s="41" t="s">
        <v>60</v>
      </c>
      <c r="C20" s="42"/>
      <c r="D20" s="43">
        <v>-3058000</v>
      </c>
      <c r="E20" s="43">
        <v>0</v>
      </c>
    </row>
    <row r="21" spans="2:5" ht="20.100000000000001" customHeight="1" x14ac:dyDescent="0.2">
      <c r="B21" s="39" t="s">
        <v>61</v>
      </c>
      <c r="C21" s="46"/>
      <c r="D21" s="44">
        <f t="shared" ref="D21:E21" si="5">D16+D17</f>
        <v>21655000</v>
      </c>
      <c r="E21" s="44">
        <f t="shared" si="5"/>
        <v>34734000</v>
      </c>
    </row>
    <row r="22" spans="2:5" ht="20.100000000000001" customHeight="1" x14ac:dyDescent="0.2">
      <c r="B22" s="39" t="s">
        <v>62</v>
      </c>
      <c r="C22" s="46"/>
      <c r="D22" s="44">
        <v>0</v>
      </c>
      <c r="E22" s="44">
        <v>0</v>
      </c>
    </row>
    <row r="23" spans="2:5" ht="20.100000000000001" customHeight="1" x14ac:dyDescent="0.2">
      <c r="B23" s="39" t="s">
        <v>36</v>
      </c>
      <c r="C23" s="40"/>
      <c r="D23" s="44">
        <f t="shared" ref="D23:E23" si="6">D21+D22</f>
        <v>21655000</v>
      </c>
      <c r="E23" s="44">
        <f t="shared" si="6"/>
        <v>34734000</v>
      </c>
    </row>
    <row r="24" spans="2:5" ht="20.100000000000001" customHeight="1" x14ac:dyDescent="0.2">
      <c r="B24" s="39" t="s">
        <v>63</v>
      </c>
      <c r="C24" s="40"/>
      <c r="D24" s="47">
        <v>2500000</v>
      </c>
      <c r="E24" s="47">
        <v>2500000</v>
      </c>
    </row>
    <row r="25" spans="2:5" ht="20.100000000000001" customHeight="1" x14ac:dyDescent="0.2">
      <c r="B25" s="39" t="s">
        <v>64</v>
      </c>
      <c r="C25" s="40"/>
      <c r="D25" s="48">
        <f t="shared" ref="D25:E25" si="7">D23/D24</f>
        <v>8.6620000000000008</v>
      </c>
      <c r="E25" s="48">
        <f t="shared" si="7"/>
        <v>13.893599999999999</v>
      </c>
    </row>
    <row r="26" spans="2:5" ht="15" customHeight="1" x14ac:dyDescent="0.2">
      <c r="B26" s="33" t="s">
        <v>37</v>
      </c>
      <c r="C26" s="49"/>
      <c r="D26" s="49"/>
      <c r="E26" s="49"/>
    </row>
    <row r="27" spans="2:5" ht="15" customHeight="1" x14ac:dyDescent="0.2">
      <c r="C27" s="50"/>
      <c r="D27" s="50"/>
      <c r="E27" s="50"/>
    </row>
    <row r="28" spans="2:5" ht="15" customHeight="1" x14ac:dyDescent="0.2">
      <c r="C28" s="50"/>
      <c r="D28" s="50"/>
      <c r="E28" s="50"/>
    </row>
  </sheetData>
  <mergeCells count="3">
    <mergeCell ref="B3:C4"/>
    <mergeCell ref="D3:D4"/>
    <mergeCell ref="E3:E4"/>
  </mergeCells>
  <conditionalFormatting sqref="C14:C15 B14:B22 B24 D3:E3">
    <cfRule type="cellIs" dxfId="118" priority="19" operator="lessThan">
      <formula>0</formula>
    </cfRule>
  </conditionalFormatting>
  <conditionalFormatting sqref="B5:B6">
    <cfRule type="cellIs" dxfId="117" priority="23" operator="lessThan">
      <formula>0</formula>
    </cfRule>
  </conditionalFormatting>
  <conditionalFormatting sqref="B12 B7:B9">
    <cfRule type="cellIs" dxfId="116" priority="22" operator="lessThan">
      <formula>0</formula>
    </cfRule>
  </conditionalFormatting>
  <conditionalFormatting sqref="B10">
    <cfRule type="cellIs" dxfId="115" priority="21" operator="lessThan">
      <formula>0</formula>
    </cfRule>
  </conditionalFormatting>
  <conditionalFormatting sqref="B13">
    <cfRule type="cellIs" dxfId="114" priority="20" operator="lessThan">
      <formula>0</formula>
    </cfRule>
  </conditionalFormatting>
  <conditionalFormatting sqref="C16:C17 C5 C21:C23">
    <cfRule type="cellIs" dxfId="113" priority="18" operator="lessThan">
      <formula>0</formula>
    </cfRule>
  </conditionalFormatting>
  <conditionalFormatting sqref="C7:C12">
    <cfRule type="cellIs" dxfId="112" priority="17" operator="lessThan">
      <formula>0</formula>
    </cfRule>
  </conditionalFormatting>
  <conditionalFormatting sqref="C13">
    <cfRule type="cellIs" dxfId="111" priority="16" operator="lessThan">
      <formula>0</formula>
    </cfRule>
  </conditionalFormatting>
  <conditionalFormatting sqref="C24:C25">
    <cfRule type="cellIs" dxfId="110" priority="15" operator="lessThan">
      <formula>0</formula>
    </cfRule>
  </conditionalFormatting>
  <conditionalFormatting sqref="C18:C20">
    <cfRule type="cellIs" dxfId="109" priority="14" operator="lessThan">
      <formula>0</formula>
    </cfRule>
  </conditionalFormatting>
  <conditionalFormatting sqref="C6">
    <cfRule type="cellIs" dxfId="108" priority="13" operator="lessThan">
      <formula>0</formula>
    </cfRule>
  </conditionalFormatting>
  <conditionalFormatting sqref="B11">
    <cfRule type="cellIs" dxfId="107" priority="12" operator="lessThan">
      <formula>0</formula>
    </cfRule>
  </conditionalFormatting>
  <conditionalFormatting sqref="C9:C11">
    <cfRule type="cellIs" dxfId="106" priority="11" operator="lessThan">
      <formula>0</formula>
    </cfRule>
  </conditionalFormatting>
  <conditionalFormatting sqref="B3">
    <cfRule type="cellIs" dxfId="105" priority="10" operator="lessThan">
      <formula>0</formula>
    </cfRule>
  </conditionalFormatting>
  <conditionalFormatting sqref="C12">
    <cfRule type="cellIs" dxfId="104" priority="9" operator="lessThan">
      <formula>0</formula>
    </cfRule>
  </conditionalFormatting>
  <conditionalFormatting sqref="B23">
    <cfRule type="cellIs" dxfId="103" priority="8" operator="lessThan">
      <formula>0</formula>
    </cfRule>
  </conditionalFormatting>
  <conditionalFormatting sqref="B25">
    <cfRule type="cellIs" dxfId="102" priority="7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415BA-8B3C-4C52-A67D-D8CC005DC20B}">
  <sheetPr>
    <tabColor theme="4" tint="-0.249977111117893"/>
  </sheetPr>
  <dimension ref="A3:E16"/>
  <sheetViews>
    <sheetView showGridLines="0" topLeftCell="A19" zoomScale="75" zoomScaleNormal="75" workbookViewId="0">
      <selection activeCell="B10" sqref="B10"/>
    </sheetView>
  </sheetViews>
  <sheetFormatPr defaultRowHeight="14.25" x14ac:dyDescent="0.2"/>
  <cols>
    <col min="1" max="1" width="1.5703125" style="7" customWidth="1"/>
    <col min="2" max="2" width="64.5703125" style="7" customWidth="1"/>
    <col min="3" max="3" width="11.7109375" style="57" customWidth="1"/>
    <col min="4" max="4" width="15.7109375" style="57" customWidth="1"/>
    <col min="5" max="5" width="15.7109375" style="7" customWidth="1"/>
    <col min="6" max="6" width="2.140625" style="7" customWidth="1"/>
    <col min="7" max="16384" width="9.140625" style="7"/>
  </cols>
  <sheetData>
    <row r="3" spans="1:5" s="2" customFormat="1" ht="15" customHeight="1" x14ac:dyDescent="0.25">
      <c r="A3" s="1"/>
      <c r="B3" s="112" t="s">
        <v>65</v>
      </c>
      <c r="C3" s="113"/>
      <c r="D3" s="118" t="s">
        <v>39</v>
      </c>
      <c r="E3" s="118" t="s">
        <v>40</v>
      </c>
    </row>
    <row r="4" spans="1:5" s="2" customFormat="1" ht="15" customHeight="1" x14ac:dyDescent="0.25">
      <c r="B4" s="114"/>
      <c r="C4" s="115"/>
      <c r="D4" s="119"/>
      <c r="E4" s="119"/>
    </row>
    <row r="5" spans="1:5" ht="24.75" customHeight="1" x14ac:dyDescent="0.2">
      <c r="B5" s="39" t="s">
        <v>36</v>
      </c>
      <c r="C5" s="40"/>
      <c r="D5" s="10">
        <v>21654000</v>
      </c>
      <c r="E5" s="10">
        <v>34734000</v>
      </c>
    </row>
    <row r="6" spans="1:5" ht="24.75" customHeight="1" x14ac:dyDescent="0.2">
      <c r="B6" s="51" t="s">
        <v>66</v>
      </c>
      <c r="C6" s="42" t="s">
        <v>67</v>
      </c>
      <c r="D6" s="52">
        <f t="shared" ref="D6:E6" si="0">SUM(D7:D8)</f>
        <v>0</v>
      </c>
      <c r="E6" s="52">
        <f t="shared" si="0"/>
        <v>-52552000</v>
      </c>
    </row>
    <row r="7" spans="1:5" ht="24.75" customHeight="1" x14ac:dyDescent="0.2">
      <c r="B7" s="53" t="s">
        <v>68</v>
      </c>
      <c r="C7" s="42"/>
      <c r="D7" s="43">
        <v>0</v>
      </c>
      <c r="E7" s="43">
        <v>-87740000</v>
      </c>
    </row>
    <row r="8" spans="1:5" ht="24.75" customHeight="1" x14ac:dyDescent="0.2">
      <c r="B8" s="53" t="s">
        <v>69</v>
      </c>
      <c r="C8" s="42"/>
      <c r="D8" s="43">
        <v>0</v>
      </c>
      <c r="E8" s="43">
        <v>35188000</v>
      </c>
    </row>
    <row r="9" spans="1:5" ht="24.75" customHeight="1" x14ac:dyDescent="0.2">
      <c r="B9" s="51" t="s">
        <v>70</v>
      </c>
      <c r="C9" s="42"/>
      <c r="D9" s="52">
        <f t="shared" ref="D9:E9" si="1">D10</f>
        <v>-115000</v>
      </c>
      <c r="E9" s="52">
        <f t="shared" si="1"/>
        <v>42000</v>
      </c>
    </row>
    <row r="10" spans="1:5" ht="24.75" customHeight="1" x14ac:dyDescent="0.2">
      <c r="B10" s="53" t="s">
        <v>71</v>
      </c>
      <c r="C10" s="42" t="s">
        <v>67</v>
      </c>
      <c r="D10" s="43">
        <v>-115000</v>
      </c>
      <c r="E10" s="43">
        <v>42000</v>
      </c>
    </row>
    <row r="11" spans="1:5" ht="24.75" customHeight="1" x14ac:dyDescent="0.2">
      <c r="B11" s="51" t="s">
        <v>72</v>
      </c>
      <c r="C11" s="42" t="s">
        <v>67</v>
      </c>
      <c r="D11" s="52">
        <f t="shared" ref="D11:E11" si="2">SUM(D12:D13)</f>
        <v>-1349000</v>
      </c>
      <c r="E11" s="52">
        <f t="shared" si="2"/>
        <v>4122000</v>
      </c>
    </row>
    <row r="12" spans="1:5" ht="24.75" customHeight="1" x14ac:dyDescent="0.2">
      <c r="B12" s="53" t="s">
        <v>73</v>
      </c>
      <c r="C12" s="42"/>
      <c r="D12" s="43">
        <v>-953000</v>
      </c>
      <c r="E12" s="43">
        <v>4122000</v>
      </c>
    </row>
    <row r="13" spans="1:5" ht="24.75" customHeight="1" x14ac:dyDescent="0.2">
      <c r="B13" s="53" t="s">
        <v>74</v>
      </c>
      <c r="C13" s="42"/>
      <c r="D13" s="43">
        <v>-396000</v>
      </c>
      <c r="E13" s="43">
        <v>0</v>
      </c>
    </row>
    <row r="14" spans="1:5" ht="24.75" customHeight="1" x14ac:dyDescent="0.2">
      <c r="B14" s="39" t="s">
        <v>75</v>
      </c>
      <c r="C14" s="40"/>
      <c r="D14" s="44">
        <f t="shared" ref="D14:E14" si="3">D5+D6+D9+D11</f>
        <v>20190000</v>
      </c>
      <c r="E14" s="44">
        <f t="shared" si="3"/>
        <v>-13654000</v>
      </c>
    </row>
    <row r="15" spans="1:5" ht="24.75" customHeight="1" x14ac:dyDescent="0.2">
      <c r="B15" s="54" t="s">
        <v>37</v>
      </c>
      <c r="C15" s="55"/>
      <c r="D15" s="56"/>
    </row>
    <row r="16" spans="1:5" ht="15" customHeight="1" x14ac:dyDescent="0.2">
      <c r="D16" s="58"/>
    </row>
  </sheetData>
  <mergeCells count="3">
    <mergeCell ref="B3:C4"/>
    <mergeCell ref="D3:D4"/>
    <mergeCell ref="E3:E4"/>
  </mergeCells>
  <conditionalFormatting sqref="C13 B6:C7 C5">
    <cfRule type="cellIs" dxfId="101" priority="26" operator="lessThan">
      <formula>0</formula>
    </cfRule>
  </conditionalFormatting>
  <conditionalFormatting sqref="B8">
    <cfRule type="cellIs" dxfId="100" priority="25" operator="lessThan">
      <formula>0</formula>
    </cfRule>
  </conditionalFormatting>
  <conditionalFormatting sqref="B9">
    <cfRule type="cellIs" dxfId="99" priority="24" operator="lessThan">
      <formula>0</formula>
    </cfRule>
  </conditionalFormatting>
  <conditionalFormatting sqref="B10">
    <cfRule type="cellIs" dxfId="98" priority="23" operator="lessThan">
      <formula>0</formula>
    </cfRule>
  </conditionalFormatting>
  <conditionalFormatting sqref="B11:B12">
    <cfRule type="cellIs" dxfId="97" priority="22" operator="lessThan">
      <formula>0</formula>
    </cfRule>
  </conditionalFormatting>
  <conditionalFormatting sqref="B13">
    <cfRule type="cellIs" dxfId="96" priority="21" operator="lessThan">
      <formula>0</formula>
    </cfRule>
  </conditionalFormatting>
  <conditionalFormatting sqref="C14">
    <cfRule type="cellIs" dxfId="95" priority="20" operator="lessThan">
      <formula>0</formula>
    </cfRule>
  </conditionalFormatting>
  <conditionalFormatting sqref="C8">
    <cfRule type="cellIs" dxfId="94" priority="19" operator="lessThan">
      <formula>0</formula>
    </cfRule>
  </conditionalFormatting>
  <conditionalFormatting sqref="C12">
    <cfRule type="cellIs" dxfId="93" priority="18" operator="lessThan">
      <formula>0</formula>
    </cfRule>
  </conditionalFormatting>
  <conditionalFormatting sqref="B3">
    <cfRule type="cellIs" dxfId="92" priority="17" operator="lessThan">
      <formula>0</formula>
    </cfRule>
  </conditionalFormatting>
  <conditionalFormatting sqref="C11">
    <cfRule type="cellIs" dxfId="91" priority="16" operator="lessThan">
      <formula>0</formula>
    </cfRule>
  </conditionalFormatting>
  <conditionalFormatting sqref="C10">
    <cfRule type="cellIs" dxfId="90" priority="15" operator="lessThan">
      <formula>0</formula>
    </cfRule>
  </conditionalFormatting>
  <conditionalFormatting sqref="C9">
    <cfRule type="cellIs" dxfId="89" priority="14" operator="lessThan">
      <formula>0</formula>
    </cfRule>
  </conditionalFormatting>
  <conditionalFormatting sqref="E3">
    <cfRule type="cellIs" dxfId="88" priority="13" operator="lessThan">
      <formula>0</formula>
    </cfRule>
  </conditionalFormatting>
  <conditionalFormatting sqref="D3">
    <cfRule type="cellIs" dxfId="87" priority="12" operator="lessThan">
      <formula>0</formula>
    </cfRule>
  </conditionalFormatting>
  <conditionalFormatting sqref="B5">
    <cfRule type="cellIs" dxfId="86" priority="7" operator="lessThan">
      <formula>0</formula>
    </cfRule>
  </conditionalFormatting>
  <conditionalFormatting sqref="B14">
    <cfRule type="cellIs" dxfId="85" priority="6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C88F0-5D9E-4C63-AFC2-499E6E46223E}">
  <sheetPr>
    <tabColor theme="4" tint="-0.249977111117893"/>
  </sheetPr>
  <dimension ref="B3:N25"/>
  <sheetViews>
    <sheetView topLeftCell="A4" workbookViewId="0">
      <selection activeCell="D27" sqref="D27"/>
    </sheetView>
  </sheetViews>
  <sheetFormatPr defaultColWidth="12.42578125" defaultRowHeight="15" x14ac:dyDescent="0.25"/>
  <cols>
    <col min="7" max="7" width="30.85546875" customWidth="1"/>
  </cols>
  <sheetData>
    <row r="3" spans="2:14" x14ac:dyDescent="0.25">
      <c r="B3" s="122" t="s">
        <v>76</v>
      </c>
      <c r="C3" s="123"/>
      <c r="D3" s="123"/>
      <c r="E3" s="123"/>
      <c r="F3" s="123"/>
      <c r="G3" s="124"/>
      <c r="H3" s="120" t="s">
        <v>31</v>
      </c>
      <c r="I3" s="128" t="s">
        <v>32</v>
      </c>
      <c r="J3" s="129"/>
      <c r="K3" s="129"/>
      <c r="L3" s="120" t="s">
        <v>34</v>
      </c>
      <c r="M3" s="120" t="s">
        <v>77</v>
      </c>
      <c r="N3" s="120" t="s">
        <v>78</v>
      </c>
    </row>
    <row r="4" spans="2:14" ht="57" x14ac:dyDescent="0.25">
      <c r="B4" s="125"/>
      <c r="C4" s="126"/>
      <c r="D4" s="126"/>
      <c r="E4" s="126"/>
      <c r="F4" s="126"/>
      <c r="G4" s="127"/>
      <c r="H4" s="121"/>
      <c r="I4" s="59" t="s">
        <v>79</v>
      </c>
      <c r="J4" s="59" t="s">
        <v>80</v>
      </c>
      <c r="K4" s="59" t="s">
        <v>81</v>
      </c>
      <c r="L4" s="121"/>
      <c r="M4" s="121"/>
      <c r="N4" s="121"/>
    </row>
    <row r="5" spans="2:14" x14ac:dyDescent="0.25">
      <c r="B5" s="74" t="s">
        <v>91</v>
      </c>
      <c r="C5" s="73"/>
      <c r="D5" s="73"/>
      <c r="E5" s="73"/>
      <c r="F5" s="73"/>
      <c r="G5" s="73"/>
      <c r="H5" s="60">
        <v>2903636000</v>
      </c>
      <c r="I5" s="60">
        <v>110409000</v>
      </c>
      <c r="J5" s="60">
        <v>32953000</v>
      </c>
      <c r="K5" s="60">
        <v>0</v>
      </c>
      <c r="L5" s="60">
        <v>389196000</v>
      </c>
      <c r="M5" s="60">
        <v>0</v>
      </c>
      <c r="N5" s="61">
        <f t="shared" ref="N5:N13" si="0">SUM(H5:M5)</f>
        <v>3436194000</v>
      </c>
    </row>
    <row r="6" spans="2:14" x14ac:dyDescent="0.25">
      <c r="B6" s="62"/>
      <c r="C6" s="63" t="s">
        <v>34</v>
      </c>
      <c r="D6" s="64"/>
      <c r="E6" s="64"/>
      <c r="F6" s="64"/>
      <c r="G6" s="65" t="s">
        <v>82</v>
      </c>
      <c r="H6" s="66">
        <f t="shared" ref="H6:M6" si="1">H7+H10+H12</f>
        <v>0</v>
      </c>
      <c r="I6" s="66">
        <f t="shared" si="1"/>
        <v>0</v>
      </c>
      <c r="J6" s="66">
        <f t="shared" si="1"/>
        <v>0</v>
      </c>
      <c r="K6" s="66">
        <f t="shared" si="1"/>
        <v>0</v>
      </c>
      <c r="L6" s="66">
        <f t="shared" si="1"/>
        <v>-48388000</v>
      </c>
      <c r="M6" s="66">
        <f t="shared" si="1"/>
        <v>0</v>
      </c>
      <c r="N6" s="67">
        <f t="shared" si="0"/>
        <v>-48388000</v>
      </c>
    </row>
    <row r="7" spans="2:14" x14ac:dyDescent="0.25">
      <c r="B7" s="62"/>
      <c r="C7" s="68" t="s">
        <v>83</v>
      </c>
      <c r="D7" s="64"/>
      <c r="E7" s="64"/>
      <c r="F7" s="64"/>
      <c r="G7" s="65"/>
      <c r="H7" s="66">
        <f t="shared" ref="H7:M7" si="2">SUM(H8:H9)</f>
        <v>0</v>
      </c>
      <c r="I7" s="66">
        <f t="shared" si="2"/>
        <v>0</v>
      </c>
      <c r="J7" s="66">
        <f t="shared" si="2"/>
        <v>0</v>
      </c>
      <c r="K7" s="66">
        <f t="shared" si="2"/>
        <v>0</v>
      </c>
      <c r="L7" s="66">
        <f t="shared" si="2"/>
        <v>-52552000</v>
      </c>
      <c r="M7" s="66">
        <f t="shared" si="2"/>
        <v>0</v>
      </c>
      <c r="N7" s="67">
        <f t="shared" si="0"/>
        <v>-52552000</v>
      </c>
    </row>
    <row r="8" spans="2:14" x14ac:dyDescent="0.25">
      <c r="B8" s="62"/>
      <c r="C8" s="69" t="s">
        <v>84</v>
      </c>
      <c r="D8" s="64"/>
      <c r="E8" s="64"/>
      <c r="F8" s="64"/>
      <c r="G8" s="65"/>
      <c r="H8" s="66">
        <v>0</v>
      </c>
      <c r="I8" s="66">
        <v>0</v>
      </c>
      <c r="J8" s="66">
        <v>0</v>
      </c>
      <c r="K8" s="66">
        <v>0</v>
      </c>
      <c r="L8" s="66">
        <f>ROUND(-87739820.1,-3)</f>
        <v>-87740000</v>
      </c>
      <c r="M8" s="66">
        <v>0</v>
      </c>
      <c r="N8" s="67">
        <f t="shared" si="0"/>
        <v>-87740000</v>
      </c>
    </row>
    <row r="9" spans="2:14" x14ac:dyDescent="0.25">
      <c r="B9" s="62"/>
      <c r="C9" s="69" t="s">
        <v>85</v>
      </c>
      <c r="D9" s="64"/>
      <c r="E9" s="64"/>
      <c r="F9" s="64"/>
      <c r="G9" s="65"/>
      <c r="H9" s="66">
        <v>0</v>
      </c>
      <c r="I9" s="66">
        <v>0</v>
      </c>
      <c r="J9" s="66">
        <v>0</v>
      </c>
      <c r="K9" s="66">
        <v>0</v>
      </c>
      <c r="L9" s="66">
        <f>ROUND(35188054.86,-3)</f>
        <v>35188000</v>
      </c>
      <c r="M9" s="66">
        <v>0</v>
      </c>
      <c r="N9" s="67">
        <f t="shared" si="0"/>
        <v>35188000</v>
      </c>
    </row>
    <row r="10" spans="2:14" x14ac:dyDescent="0.25">
      <c r="B10" s="62"/>
      <c r="C10" s="68" t="s">
        <v>86</v>
      </c>
      <c r="D10" s="64"/>
      <c r="E10" s="64"/>
      <c r="F10" s="64"/>
      <c r="G10" s="65"/>
      <c r="H10" s="66">
        <f t="shared" ref="H10:M10" si="3">+H11</f>
        <v>0</v>
      </c>
      <c r="I10" s="66">
        <f t="shared" si="3"/>
        <v>0</v>
      </c>
      <c r="J10" s="66">
        <f t="shared" si="3"/>
        <v>0</v>
      </c>
      <c r="K10" s="66">
        <f t="shared" si="3"/>
        <v>0</v>
      </c>
      <c r="L10" s="66">
        <f t="shared" si="3"/>
        <v>42000</v>
      </c>
      <c r="M10" s="66">
        <f t="shared" si="3"/>
        <v>0</v>
      </c>
      <c r="N10" s="67">
        <f t="shared" si="0"/>
        <v>42000</v>
      </c>
    </row>
    <row r="11" spans="2:14" x14ac:dyDescent="0.25">
      <c r="B11" s="62"/>
      <c r="C11" s="70" t="s">
        <v>87</v>
      </c>
      <c r="D11" s="64"/>
      <c r="E11" s="64"/>
      <c r="F11" s="64"/>
      <c r="G11" s="65"/>
      <c r="H11" s="66">
        <v>0</v>
      </c>
      <c r="I11" s="66">
        <v>0</v>
      </c>
      <c r="J11" s="66">
        <v>0</v>
      </c>
      <c r="K11" s="66">
        <v>0</v>
      </c>
      <c r="L11" s="66">
        <f>ROUND(41586.85,-3)</f>
        <v>42000</v>
      </c>
      <c r="M11" s="66">
        <v>0</v>
      </c>
      <c r="N11" s="67">
        <f t="shared" si="0"/>
        <v>42000</v>
      </c>
    </row>
    <row r="12" spans="2:14" x14ac:dyDescent="0.25">
      <c r="B12" s="62"/>
      <c r="C12" s="68" t="s">
        <v>73</v>
      </c>
      <c r="D12" s="64"/>
      <c r="E12" s="64"/>
      <c r="F12" s="64"/>
      <c r="G12" s="65"/>
      <c r="H12" s="66">
        <v>0</v>
      </c>
      <c r="I12" s="66">
        <v>0</v>
      </c>
      <c r="J12" s="66">
        <v>0</v>
      </c>
      <c r="K12" s="66">
        <v>0</v>
      </c>
      <c r="L12" s="66">
        <f>ROUND(4121976.56,-3)</f>
        <v>4122000</v>
      </c>
      <c r="M12" s="66">
        <v>0</v>
      </c>
      <c r="N12" s="67">
        <f t="shared" si="0"/>
        <v>4122000</v>
      </c>
    </row>
    <row r="13" spans="2:14" x14ac:dyDescent="0.25">
      <c r="B13" s="62"/>
      <c r="C13" s="63" t="s">
        <v>36</v>
      </c>
      <c r="D13" s="64"/>
      <c r="E13" s="64"/>
      <c r="F13" s="64"/>
      <c r="G13" s="65"/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f>ROUND(34733703.67,-3)</f>
        <v>34734000</v>
      </c>
      <c r="N13" s="67">
        <f t="shared" si="0"/>
        <v>34734000</v>
      </c>
    </row>
    <row r="14" spans="2:14" x14ac:dyDescent="0.25">
      <c r="B14" s="74" t="s">
        <v>92</v>
      </c>
      <c r="C14" s="75"/>
      <c r="D14" s="75"/>
      <c r="E14" s="75"/>
      <c r="F14" s="75"/>
      <c r="G14" s="75"/>
      <c r="H14" s="60">
        <f t="shared" ref="H14:N14" si="4">ROUND(H5+H6+H13,2)</f>
        <v>2903636000</v>
      </c>
      <c r="I14" s="60">
        <f t="shared" si="4"/>
        <v>110409000</v>
      </c>
      <c r="J14" s="60">
        <f t="shared" si="4"/>
        <v>32953000</v>
      </c>
      <c r="K14" s="60">
        <f t="shared" si="4"/>
        <v>0</v>
      </c>
      <c r="L14" s="60">
        <f t="shared" si="4"/>
        <v>340808000</v>
      </c>
      <c r="M14" s="60">
        <f t="shared" si="4"/>
        <v>34734000</v>
      </c>
      <c r="N14" s="60">
        <f t="shared" si="4"/>
        <v>3422540000</v>
      </c>
    </row>
    <row r="15" spans="2:14" x14ac:dyDescent="0.25">
      <c r="B15" s="71"/>
      <c r="C15" s="71"/>
      <c r="D15" s="71"/>
      <c r="E15" s="71"/>
      <c r="F15" s="71"/>
      <c r="G15" s="72"/>
      <c r="H15" s="71"/>
      <c r="I15" s="71"/>
      <c r="J15" s="71"/>
      <c r="K15" s="71"/>
      <c r="L15" s="71"/>
      <c r="M15" s="71"/>
      <c r="N15" s="71"/>
    </row>
    <row r="16" spans="2:14" x14ac:dyDescent="0.25">
      <c r="B16" s="74" t="s">
        <v>93</v>
      </c>
      <c r="C16" s="73"/>
      <c r="D16" s="73"/>
      <c r="E16" s="73"/>
      <c r="F16" s="73"/>
      <c r="G16" s="73"/>
      <c r="H16" s="60">
        <v>2821931000</v>
      </c>
      <c r="I16" s="60">
        <v>123680000</v>
      </c>
      <c r="J16" s="60">
        <v>32953000</v>
      </c>
      <c r="K16" s="60">
        <v>189110000</v>
      </c>
      <c r="L16" s="60">
        <v>-139102000</v>
      </c>
      <c r="M16" s="60">
        <v>0</v>
      </c>
      <c r="N16" s="61">
        <f t="shared" ref="N16:N24" si="5">SUM(H16:M16)</f>
        <v>3028572000</v>
      </c>
    </row>
    <row r="17" spans="2:14" x14ac:dyDescent="0.25">
      <c r="B17" s="62"/>
      <c r="C17" s="64" t="s">
        <v>34</v>
      </c>
      <c r="D17" s="64"/>
      <c r="E17" s="64"/>
      <c r="F17" s="64"/>
      <c r="G17" s="65" t="s">
        <v>82</v>
      </c>
      <c r="H17" s="66">
        <f t="shared" ref="H17:M17" si="6">+H18+H20+H21</f>
        <v>0</v>
      </c>
      <c r="I17" s="66">
        <f t="shared" si="6"/>
        <v>0</v>
      </c>
      <c r="J17" s="66">
        <f t="shared" si="6"/>
        <v>0</v>
      </c>
      <c r="K17" s="66">
        <f t="shared" si="6"/>
        <v>0</v>
      </c>
      <c r="L17" s="66">
        <f t="shared" si="6"/>
        <v>-1463000</v>
      </c>
      <c r="M17" s="66">
        <f t="shared" si="6"/>
        <v>0</v>
      </c>
      <c r="N17" s="67">
        <f t="shared" si="5"/>
        <v>-1463000</v>
      </c>
    </row>
    <row r="18" spans="2:14" x14ac:dyDescent="0.25">
      <c r="B18" s="62"/>
      <c r="C18" s="68" t="s">
        <v>86</v>
      </c>
      <c r="D18" s="64"/>
      <c r="E18" s="64"/>
      <c r="F18" s="64"/>
      <c r="G18" s="65"/>
      <c r="H18" s="66">
        <f t="shared" ref="H18:M18" si="7">+H19</f>
        <v>0</v>
      </c>
      <c r="I18" s="66">
        <f t="shared" si="7"/>
        <v>0</v>
      </c>
      <c r="J18" s="66">
        <f t="shared" si="7"/>
        <v>0</v>
      </c>
      <c r="K18" s="66">
        <f t="shared" si="7"/>
        <v>0</v>
      </c>
      <c r="L18" s="66">
        <f t="shared" si="7"/>
        <v>-114000</v>
      </c>
      <c r="M18" s="66">
        <f t="shared" si="7"/>
        <v>0</v>
      </c>
      <c r="N18" s="67">
        <f t="shared" si="5"/>
        <v>-114000</v>
      </c>
    </row>
    <row r="19" spans="2:14" x14ac:dyDescent="0.25">
      <c r="B19" s="62"/>
      <c r="C19" s="70" t="s">
        <v>87</v>
      </c>
      <c r="D19" s="64"/>
      <c r="E19" s="64"/>
      <c r="F19" s="64"/>
      <c r="G19" s="65"/>
      <c r="H19" s="66">
        <v>0</v>
      </c>
      <c r="I19" s="66">
        <v>0</v>
      </c>
      <c r="J19" s="66">
        <v>0</v>
      </c>
      <c r="K19" s="66">
        <v>0</v>
      </c>
      <c r="L19" s="66">
        <f>ROUND(-114576.7,-3)+1000</f>
        <v>-114000</v>
      </c>
      <c r="M19" s="66">
        <v>0</v>
      </c>
      <c r="N19" s="67">
        <f t="shared" si="5"/>
        <v>-114000</v>
      </c>
    </row>
    <row r="20" spans="2:14" x14ac:dyDescent="0.25">
      <c r="B20" s="62"/>
      <c r="C20" s="68" t="s">
        <v>73</v>
      </c>
      <c r="D20" s="64"/>
      <c r="E20" s="64"/>
      <c r="F20" s="64"/>
      <c r="G20" s="65"/>
      <c r="H20" s="66">
        <v>0</v>
      </c>
      <c r="I20" s="66">
        <v>0</v>
      </c>
      <c r="J20" s="66">
        <v>0</v>
      </c>
      <c r="K20" s="66">
        <v>0</v>
      </c>
      <c r="L20" s="66">
        <f>ROUND(-952800.21,-3)</f>
        <v>-953000</v>
      </c>
      <c r="M20" s="66">
        <v>0</v>
      </c>
      <c r="N20" s="67">
        <f t="shared" si="5"/>
        <v>-953000</v>
      </c>
    </row>
    <row r="21" spans="2:14" x14ac:dyDescent="0.25">
      <c r="B21" s="62"/>
      <c r="C21" s="68" t="s">
        <v>88</v>
      </c>
      <c r="D21" s="64"/>
      <c r="E21" s="64"/>
      <c r="F21" s="64"/>
      <c r="G21" s="65"/>
      <c r="H21" s="66">
        <v>0</v>
      </c>
      <c r="I21" s="66">
        <v>0</v>
      </c>
      <c r="J21" s="66">
        <v>0</v>
      </c>
      <c r="K21" s="66">
        <v>0</v>
      </c>
      <c r="L21" s="66">
        <f>ROUND(-396258.1,-3)</f>
        <v>-396000</v>
      </c>
      <c r="M21" s="66">
        <v>0</v>
      </c>
      <c r="N21" s="67">
        <f t="shared" si="5"/>
        <v>-396000</v>
      </c>
    </row>
    <row r="22" spans="2:14" x14ac:dyDescent="0.25">
      <c r="B22" s="62"/>
      <c r="C22" s="64" t="s">
        <v>89</v>
      </c>
      <c r="D22" s="64"/>
      <c r="E22" s="64"/>
      <c r="F22" s="64"/>
      <c r="G22" s="65"/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f>ROUND(-1191191,-3)</f>
        <v>-1191000</v>
      </c>
      <c r="N22" s="67">
        <f t="shared" si="5"/>
        <v>-1191000</v>
      </c>
    </row>
    <row r="23" spans="2:14" x14ac:dyDescent="0.25">
      <c r="B23" s="62"/>
      <c r="C23" s="64" t="s">
        <v>90</v>
      </c>
      <c r="D23" s="64"/>
      <c r="E23" s="64"/>
      <c r="F23" s="64"/>
      <c r="G23" s="65"/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f>ROUND(3457626.38,-3)-1000</f>
        <v>3457000</v>
      </c>
      <c r="N23" s="67">
        <f t="shared" si="5"/>
        <v>3457000</v>
      </c>
    </row>
    <row r="24" spans="2:14" x14ac:dyDescent="0.25">
      <c r="B24" s="62"/>
      <c r="C24" s="64" t="s">
        <v>36</v>
      </c>
      <c r="D24" s="64"/>
      <c r="E24" s="64"/>
      <c r="F24" s="64"/>
      <c r="G24" s="65"/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f>ROUND(21653987.72,-3)</f>
        <v>21654000</v>
      </c>
      <c r="N24" s="67">
        <f t="shared" si="5"/>
        <v>21654000</v>
      </c>
    </row>
    <row r="25" spans="2:14" x14ac:dyDescent="0.25">
      <c r="B25" s="74" t="s">
        <v>94</v>
      </c>
      <c r="C25" s="75"/>
      <c r="D25" s="75"/>
      <c r="E25" s="75"/>
      <c r="F25" s="75"/>
      <c r="G25" s="75"/>
      <c r="H25" s="60">
        <f t="shared" ref="H25:N25" si="8">ROUND(H16+H17+H22+H23+H24,2)</f>
        <v>2821931000</v>
      </c>
      <c r="I25" s="60">
        <f t="shared" si="8"/>
        <v>123680000</v>
      </c>
      <c r="J25" s="60">
        <f t="shared" si="8"/>
        <v>32953000</v>
      </c>
      <c r="K25" s="60">
        <f t="shared" si="8"/>
        <v>189110000</v>
      </c>
      <c r="L25" s="60">
        <f t="shared" si="8"/>
        <v>-140565000</v>
      </c>
      <c r="M25" s="60">
        <f t="shared" si="8"/>
        <v>23920000</v>
      </c>
      <c r="N25" s="60">
        <f t="shared" si="8"/>
        <v>3051029000</v>
      </c>
    </row>
  </sheetData>
  <mergeCells count="6">
    <mergeCell ref="N3:N4"/>
    <mergeCell ref="B3:G4"/>
    <mergeCell ref="H3:H4"/>
    <mergeCell ref="L3:L4"/>
    <mergeCell ref="M3:M4"/>
    <mergeCell ref="I3:K3"/>
  </mergeCells>
  <conditionalFormatting sqref="B8">
    <cfRule type="cellIs" dxfId="84" priority="4" operator="lessThan">
      <formula>0</formula>
    </cfRule>
  </conditionalFormatting>
  <conditionalFormatting sqref="B9">
    <cfRule type="cellIs" dxfId="83" priority="3" operator="lessThan">
      <formula>0</formula>
    </cfRule>
  </conditionalFormatting>
  <conditionalFormatting sqref="C8">
    <cfRule type="cellIs" dxfId="82" priority="2" operator="lessThan">
      <formula>0</formula>
    </cfRule>
  </conditionalFormatting>
  <conditionalFormatting sqref="C9">
    <cfRule type="cellIs" dxfId="81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74B04-0F6C-4FC8-9A0C-C338FE867530}">
  <sheetPr>
    <tabColor theme="4" tint="-0.249977111117893"/>
  </sheetPr>
  <dimension ref="A3:E48"/>
  <sheetViews>
    <sheetView showGridLines="0" zoomScale="75" zoomScaleNormal="75" workbookViewId="0">
      <pane ySplit="4" topLeftCell="A32" activePane="bottomLeft" state="frozen"/>
      <selection pane="bottomLeft" activeCell="D23" sqref="D23:E23"/>
    </sheetView>
  </sheetViews>
  <sheetFormatPr defaultRowHeight="14.25" x14ac:dyDescent="0.2"/>
  <cols>
    <col min="1" max="1" width="1.7109375" style="7" customWidth="1"/>
    <col min="2" max="2" width="62.28515625" style="7" customWidth="1"/>
    <col min="3" max="3" width="10.7109375" style="7" customWidth="1"/>
    <col min="4" max="5" width="15.7109375" style="7" customWidth="1"/>
    <col min="6" max="6" width="1.7109375" style="7" customWidth="1"/>
    <col min="7" max="16384" width="9.140625" style="7"/>
  </cols>
  <sheetData>
    <row r="3" spans="1:5" s="2" customFormat="1" ht="15" customHeight="1" x14ac:dyDescent="0.25">
      <c r="A3" s="1"/>
      <c r="B3" s="112" t="s">
        <v>95</v>
      </c>
      <c r="C3" s="113"/>
      <c r="D3" s="118" t="s">
        <v>39</v>
      </c>
      <c r="E3" s="118" t="s">
        <v>40</v>
      </c>
    </row>
    <row r="4" spans="1:5" s="2" customFormat="1" ht="15" customHeight="1" x14ac:dyDescent="0.25">
      <c r="B4" s="114"/>
      <c r="C4" s="115"/>
      <c r="D4" s="119"/>
      <c r="E4" s="119"/>
    </row>
    <row r="5" spans="1:5" ht="20.100000000000001" customHeight="1" x14ac:dyDescent="0.2">
      <c r="B5" s="76" t="s">
        <v>96</v>
      </c>
      <c r="C5" s="77"/>
      <c r="D5" s="78"/>
      <c r="E5" s="78"/>
    </row>
    <row r="6" spans="1:5" ht="20.100000000000001" customHeight="1" x14ac:dyDescent="0.2">
      <c r="B6" s="79" t="s">
        <v>56</v>
      </c>
      <c r="C6" s="80"/>
      <c r="D6" s="81">
        <v>28313000</v>
      </c>
      <c r="E6" s="81">
        <v>38049000</v>
      </c>
    </row>
    <row r="7" spans="1:5" ht="20.100000000000001" customHeight="1" x14ac:dyDescent="0.2">
      <c r="B7" s="79" t="s">
        <v>97</v>
      </c>
      <c r="C7" s="80"/>
      <c r="D7" s="81">
        <f t="shared" ref="D7:E7" si="0">SUM(D8:D21)</f>
        <v>-20326000</v>
      </c>
      <c r="E7" s="81">
        <f t="shared" si="0"/>
        <v>-27920000</v>
      </c>
    </row>
    <row r="8" spans="1:5" ht="20.100000000000001" customHeight="1" x14ac:dyDescent="0.2">
      <c r="B8" s="82" t="s">
        <v>42</v>
      </c>
      <c r="C8" s="83"/>
      <c r="D8" s="84">
        <v>-21054000</v>
      </c>
      <c r="E8" s="84">
        <v>-16117000</v>
      </c>
    </row>
    <row r="9" spans="1:5" ht="20.100000000000001" customHeight="1" x14ac:dyDescent="0.2">
      <c r="A9" s="38"/>
      <c r="B9" s="82" t="s">
        <v>98</v>
      </c>
      <c r="C9" s="83"/>
      <c r="D9" s="84">
        <v>4012000</v>
      </c>
      <c r="E9" s="84">
        <v>3114000</v>
      </c>
    </row>
    <row r="10" spans="1:5" ht="20.100000000000001" customHeight="1" x14ac:dyDescent="0.2">
      <c r="A10" s="38"/>
      <c r="B10" s="82" t="s">
        <v>99</v>
      </c>
      <c r="C10" s="83"/>
      <c r="D10" s="84">
        <v>1444000</v>
      </c>
      <c r="E10" s="84">
        <v>627000</v>
      </c>
    </row>
    <row r="11" spans="1:5" ht="20.100000000000001" customHeight="1" x14ac:dyDescent="0.2">
      <c r="B11" s="82" t="s">
        <v>100</v>
      </c>
      <c r="C11" s="83"/>
      <c r="D11" s="84">
        <v>0</v>
      </c>
      <c r="E11" s="84">
        <v>0</v>
      </c>
    </row>
    <row r="12" spans="1:5" ht="20.100000000000001" customHeight="1" x14ac:dyDescent="0.2">
      <c r="B12" s="82" t="s">
        <v>101</v>
      </c>
      <c r="C12" s="83"/>
      <c r="D12" s="84">
        <v>823000</v>
      </c>
      <c r="E12" s="84">
        <v>0</v>
      </c>
    </row>
    <row r="13" spans="1:5" ht="20.100000000000001" customHeight="1" x14ac:dyDescent="0.2">
      <c r="B13" s="82" t="s">
        <v>102</v>
      </c>
      <c r="C13" s="83"/>
      <c r="D13" s="84">
        <v>1000</v>
      </c>
      <c r="E13" s="84">
        <v>1000</v>
      </c>
    </row>
    <row r="14" spans="1:5" ht="20.100000000000001" customHeight="1" x14ac:dyDescent="0.2">
      <c r="B14" s="82" t="s">
        <v>46</v>
      </c>
      <c r="C14" s="83"/>
      <c r="D14" s="84">
        <v>2019000</v>
      </c>
      <c r="E14" s="84">
        <v>671000</v>
      </c>
    </row>
    <row r="15" spans="1:5" ht="20.100000000000001" customHeight="1" x14ac:dyDescent="0.2">
      <c r="B15" s="82" t="s">
        <v>48</v>
      </c>
      <c r="C15" s="85"/>
      <c r="D15" s="84">
        <v>-280000</v>
      </c>
      <c r="E15" s="84">
        <v>-109000</v>
      </c>
    </row>
    <row r="16" spans="1:5" ht="20.100000000000001" customHeight="1" x14ac:dyDescent="0.2">
      <c r="B16" s="82" t="s">
        <v>49</v>
      </c>
      <c r="C16" s="83"/>
      <c r="D16" s="84">
        <v>5000</v>
      </c>
      <c r="E16" s="84">
        <v>0</v>
      </c>
    </row>
    <row r="17" spans="2:5" ht="20.100000000000001" customHeight="1" x14ac:dyDescent="0.2">
      <c r="B17" s="82" t="s">
        <v>103</v>
      </c>
      <c r="C17" s="83"/>
      <c r="D17" s="84">
        <v>1076000</v>
      </c>
      <c r="E17" s="84">
        <v>0</v>
      </c>
    </row>
    <row r="18" spans="2:5" ht="20.100000000000001" customHeight="1" x14ac:dyDescent="0.2">
      <c r="B18" s="82" t="s">
        <v>104</v>
      </c>
      <c r="C18" s="83"/>
      <c r="D18" s="84">
        <v>1130000</v>
      </c>
      <c r="E18" s="84">
        <v>0</v>
      </c>
    </row>
    <row r="19" spans="2:5" ht="20.100000000000001" customHeight="1" x14ac:dyDescent="0.2">
      <c r="B19" s="82" t="s">
        <v>105</v>
      </c>
      <c r="C19" s="85"/>
      <c r="D19" s="84">
        <v>1000</v>
      </c>
      <c r="E19" s="84">
        <v>0</v>
      </c>
    </row>
    <row r="20" spans="2:5" ht="20.100000000000001" customHeight="1" x14ac:dyDescent="0.2">
      <c r="B20" s="82" t="s">
        <v>53</v>
      </c>
      <c r="C20" s="83"/>
      <c r="D20" s="84">
        <v>-10441000</v>
      </c>
      <c r="E20" s="84">
        <v>-16279000</v>
      </c>
    </row>
    <row r="21" spans="2:5" ht="20.100000000000001" customHeight="1" x14ac:dyDescent="0.2">
      <c r="B21" s="82" t="s">
        <v>55</v>
      </c>
      <c r="C21" s="83"/>
      <c r="D21" s="84">
        <v>938000</v>
      </c>
      <c r="E21" s="84">
        <v>172000</v>
      </c>
    </row>
    <row r="22" spans="2:5" ht="20.100000000000001" customHeight="1" x14ac:dyDescent="0.2">
      <c r="B22" s="79" t="s">
        <v>106</v>
      </c>
      <c r="C22" s="80"/>
      <c r="D22" s="81">
        <f t="shared" ref="D22:E22" si="1">D6+D7</f>
        <v>7987000</v>
      </c>
      <c r="E22" s="81">
        <f t="shared" si="1"/>
        <v>10129000</v>
      </c>
    </row>
    <row r="23" spans="2:5" ht="20.100000000000001" customHeight="1" x14ac:dyDescent="0.2">
      <c r="B23" s="79" t="s">
        <v>107</v>
      </c>
      <c r="C23" s="80"/>
      <c r="D23" s="81">
        <f>SUM(D24:D32)</f>
        <v>46161000</v>
      </c>
      <c r="E23" s="81">
        <f t="shared" ref="E23" si="2">SUM(E24:E32)</f>
        <v>-18054000</v>
      </c>
    </row>
    <row r="24" spans="2:5" ht="20.100000000000001" customHeight="1" x14ac:dyDescent="0.2">
      <c r="B24" s="82" t="s">
        <v>108</v>
      </c>
      <c r="C24" s="83"/>
      <c r="D24" s="84">
        <v>55081000</v>
      </c>
      <c r="E24" s="84">
        <v>-15183000</v>
      </c>
    </row>
    <row r="25" spans="2:5" ht="20.100000000000001" customHeight="1" x14ac:dyDescent="0.2">
      <c r="B25" s="82" t="s">
        <v>109</v>
      </c>
      <c r="C25" s="83"/>
      <c r="D25" s="84">
        <v>0</v>
      </c>
      <c r="E25" s="84">
        <v>5000</v>
      </c>
    </row>
    <row r="26" spans="2:5" ht="20.100000000000001" customHeight="1" x14ac:dyDescent="0.2">
      <c r="B26" s="82" t="s">
        <v>110</v>
      </c>
      <c r="C26" s="83"/>
      <c r="D26" s="84">
        <v>187000</v>
      </c>
      <c r="E26" s="84">
        <v>-937000</v>
      </c>
    </row>
    <row r="27" spans="2:5" ht="20.100000000000001" customHeight="1" x14ac:dyDescent="0.2">
      <c r="B27" s="82" t="s">
        <v>111</v>
      </c>
      <c r="C27" s="83"/>
      <c r="D27" s="84">
        <v>0</v>
      </c>
      <c r="E27" s="84">
        <v>2471000</v>
      </c>
    </row>
    <row r="28" spans="2:5" ht="20.100000000000001" customHeight="1" x14ac:dyDescent="0.2">
      <c r="B28" s="82" t="s">
        <v>112</v>
      </c>
      <c r="C28" s="83"/>
      <c r="D28" s="84">
        <v>-2449000</v>
      </c>
      <c r="E28" s="84">
        <v>0</v>
      </c>
    </row>
    <row r="29" spans="2:5" ht="20.100000000000001" customHeight="1" x14ac:dyDescent="0.2">
      <c r="B29" s="82" t="s">
        <v>113</v>
      </c>
      <c r="C29" s="83"/>
      <c r="D29" s="84">
        <v>-3363000</v>
      </c>
      <c r="E29" s="84">
        <v>-1067000</v>
      </c>
    </row>
    <row r="30" spans="2:5" ht="20.100000000000001" customHeight="1" x14ac:dyDescent="0.2">
      <c r="B30" s="82" t="s">
        <v>114</v>
      </c>
      <c r="C30" s="83"/>
      <c r="D30" s="84">
        <v>-5314000</v>
      </c>
      <c r="E30" s="84">
        <v>-3343000</v>
      </c>
    </row>
    <row r="31" spans="2:5" ht="20.100000000000001" customHeight="1" x14ac:dyDescent="0.2">
      <c r="B31" s="82" t="s">
        <v>115</v>
      </c>
      <c r="C31" s="83"/>
      <c r="D31" s="84">
        <v>2847000</v>
      </c>
      <c r="E31" s="84">
        <v>0</v>
      </c>
    </row>
    <row r="32" spans="2:5" ht="20.100000000000001" customHeight="1" x14ac:dyDescent="0.2">
      <c r="B32" s="82" t="s">
        <v>116</v>
      </c>
      <c r="C32" s="83"/>
      <c r="D32" s="84">
        <v>-828000</v>
      </c>
      <c r="E32" s="84">
        <v>0</v>
      </c>
    </row>
    <row r="33" spans="2:5" ht="20.100000000000001" customHeight="1" x14ac:dyDescent="0.2">
      <c r="B33" s="79" t="s">
        <v>117</v>
      </c>
      <c r="C33" s="80"/>
      <c r="D33" s="81">
        <v>0</v>
      </c>
      <c r="E33" s="81">
        <v>15183000</v>
      </c>
    </row>
    <row r="34" spans="2:5" ht="20.100000000000001" customHeight="1" x14ac:dyDescent="0.2">
      <c r="B34" s="79" t="s">
        <v>118</v>
      </c>
      <c r="C34" s="80"/>
      <c r="D34" s="81">
        <v>-60246000</v>
      </c>
      <c r="E34" s="81">
        <v>-5380000</v>
      </c>
    </row>
    <row r="35" spans="2:5" ht="20.100000000000001" customHeight="1" x14ac:dyDescent="0.2">
      <c r="B35" s="79" t="s">
        <v>119</v>
      </c>
      <c r="C35" s="80"/>
      <c r="D35" s="81">
        <v>-148000</v>
      </c>
      <c r="E35" s="81">
        <v>-138000</v>
      </c>
    </row>
    <row r="36" spans="2:5" ht="20.100000000000001" customHeight="1" x14ac:dyDescent="0.2">
      <c r="B36" s="76" t="s">
        <v>120</v>
      </c>
      <c r="C36" s="77"/>
      <c r="D36" s="78">
        <f t="shared" ref="D36:E36" si="3">D22+D23+D33+D34+D35</f>
        <v>-6246000</v>
      </c>
      <c r="E36" s="78">
        <f t="shared" si="3"/>
        <v>1740000</v>
      </c>
    </row>
    <row r="37" spans="2:5" ht="20.100000000000001" customHeight="1" x14ac:dyDescent="0.2">
      <c r="B37" s="76" t="s">
        <v>121</v>
      </c>
      <c r="C37" s="77"/>
      <c r="D37" s="78"/>
      <c r="E37" s="78"/>
    </row>
    <row r="38" spans="2:5" ht="20.100000000000001" customHeight="1" x14ac:dyDescent="0.2">
      <c r="B38" s="79" t="s">
        <v>122</v>
      </c>
      <c r="C38" s="80"/>
      <c r="D38" s="81">
        <v>-5570000</v>
      </c>
      <c r="E38" s="81">
        <v>-9076000</v>
      </c>
    </row>
    <row r="39" spans="2:5" ht="20.100000000000001" customHeight="1" x14ac:dyDescent="0.2">
      <c r="B39" s="79" t="s">
        <v>123</v>
      </c>
      <c r="C39" s="80"/>
      <c r="D39" s="81">
        <v>0</v>
      </c>
      <c r="E39" s="81">
        <v>0</v>
      </c>
    </row>
    <row r="40" spans="2:5" ht="20.100000000000001" customHeight="1" x14ac:dyDescent="0.2">
      <c r="B40" s="76" t="s">
        <v>124</v>
      </c>
      <c r="C40" s="77"/>
      <c r="D40" s="78">
        <f t="shared" ref="D40:E40" si="4">SUM(D38:D39)</f>
        <v>-5570000</v>
      </c>
      <c r="E40" s="78">
        <f t="shared" si="4"/>
        <v>-9076000</v>
      </c>
    </row>
    <row r="41" spans="2:5" ht="20.100000000000001" customHeight="1" x14ac:dyDescent="0.2">
      <c r="B41" s="76" t="s">
        <v>125</v>
      </c>
      <c r="C41" s="77"/>
      <c r="D41" s="78"/>
      <c r="E41" s="78"/>
    </row>
    <row r="42" spans="2:5" ht="20.100000000000001" customHeight="1" x14ac:dyDescent="0.2">
      <c r="B42" s="79" t="s">
        <v>126</v>
      </c>
      <c r="C42" s="80"/>
      <c r="D42" s="81">
        <v>0</v>
      </c>
      <c r="E42" s="81">
        <v>0</v>
      </c>
    </row>
    <row r="43" spans="2:5" ht="20.100000000000001" customHeight="1" x14ac:dyDescent="0.2">
      <c r="B43" s="76" t="s">
        <v>127</v>
      </c>
      <c r="C43" s="77"/>
      <c r="D43" s="78">
        <f t="shared" ref="D43:E43" si="5">SUM(D42:D42)</f>
        <v>0</v>
      </c>
      <c r="E43" s="78">
        <f t="shared" si="5"/>
        <v>0</v>
      </c>
    </row>
    <row r="44" spans="2:5" ht="20.100000000000001" customHeight="1" x14ac:dyDescent="0.2">
      <c r="B44" s="86"/>
      <c r="C44" s="87"/>
      <c r="D44" s="88"/>
      <c r="E44" s="88"/>
    </row>
    <row r="45" spans="2:5" ht="20.100000000000001" customHeight="1" x14ac:dyDescent="0.2">
      <c r="B45" s="76" t="s">
        <v>128</v>
      </c>
      <c r="C45" s="77"/>
      <c r="D45" s="78">
        <f t="shared" ref="D45:E45" si="6">D36+D40+D43</f>
        <v>-11816000</v>
      </c>
      <c r="E45" s="78">
        <f t="shared" si="6"/>
        <v>-7336000</v>
      </c>
    </row>
    <row r="46" spans="2:5" ht="20.100000000000001" customHeight="1" x14ac:dyDescent="0.2">
      <c r="B46" s="76" t="s">
        <v>129</v>
      </c>
      <c r="C46" s="77"/>
      <c r="D46" s="78">
        <v>539947000</v>
      </c>
      <c r="E46" s="78">
        <v>636817000</v>
      </c>
    </row>
    <row r="47" spans="2:5" ht="20.100000000000001" customHeight="1" x14ac:dyDescent="0.2">
      <c r="B47" s="76" t="s">
        <v>130</v>
      </c>
      <c r="C47" s="77"/>
      <c r="D47" s="78">
        <f t="shared" ref="D47:E47" si="7">D45+D46</f>
        <v>528131000</v>
      </c>
      <c r="E47" s="78">
        <f t="shared" si="7"/>
        <v>629481000</v>
      </c>
    </row>
    <row r="48" spans="2:5" x14ac:dyDescent="0.2">
      <c r="B48" s="54" t="s">
        <v>37</v>
      </c>
    </row>
  </sheetData>
  <mergeCells count="3">
    <mergeCell ref="B3:C4"/>
    <mergeCell ref="D3:D4"/>
    <mergeCell ref="E3:E4"/>
  </mergeCells>
  <conditionalFormatting sqref="D3:E3">
    <cfRule type="cellIs" dxfId="80" priority="10" operator="lessThan">
      <formula>0</formula>
    </cfRule>
  </conditionalFormatting>
  <conditionalFormatting sqref="E3">
    <cfRule type="cellIs" dxfId="79" priority="15" operator="lessThan">
      <formula>0</formula>
    </cfRule>
  </conditionalFormatting>
  <conditionalFormatting sqref="D3">
    <cfRule type="cellIs" dxfId="78" priority="14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D23:E2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18E81-6884-4477-B890-A497C58BC2A7}">
  <sheetPr>
    <tabColor theme="4" tint="-0.249977111117893"/>
  </sheetPr>
  <dimension ref="B1:F40"/>
  <sheetViews>
    <sheetView showGridLines="0" zoomScale="75" zoomScaleNormal="75" workbookViewId="0">
      <selection activeCell="K21" sqref="K21"/>
    </sheetView>
  </sheetViews>
  <sheetFormatPr defaultRowHeight="15" customHeight="1" x14ac:dyDescent="0.25"/>
  <cols>
    <col min="1" max="1" width="1.7109375" style="89" customWidth="1"/>
    <col min="2" max="2" width="5.5703125" style="89" customWidth="1"/>
    <col min="3" max="3" width="52.85546875" style="89" customWidth="1"/>
    <col min="4" max="4" width="10.7109375" style="90" customWidth="1"/>
    <col min="5" max="6" width="15.7109375" style="89" customWidth="1"/>
    <col min="7" max="16384" width="9.140625" style="89"/>
  </cols>
  <sheetData>
    <row r="1" spans="2:6" ht="7.5" customHeight="1" x14ac:dyDescent="0.25"/>
    <row r="2" spans="2:6" s="91" customFormat="1" ht="15" customHeight="1" x14ac:dyDescent="0.25">
      <c r="B2" s="92"/>
      <c r="C2" s="92"/>
      <c r="D2" s="93"/>
      <c r="E2" s="94"/>
      <c r="F2" s="94"/>
    </row>
    <row r="3" spans="2:6" s="95" customFormat="1" ht="20.100000000000001" customHeight="1" x14ac:dyDescent="0.25">
      <c r="B3" s="130" t="s">
        <v>131</v>
      </c>
      <c r="C3" s="131"/>
      <c r="D3" s="132"/>
      <c r="E3" s="118" t="s">
        <v>39</v>
      </c>
      <c r="F3" s="118" t="s">
        <v>40</v>
      </c>
    </row>
    <row r="4" spans="2:6" s="95" customFormat="1" ht="20.100000000000001" customHeight="1" x14ac:dyDescent="0.25">
      <c r="B4" s="133"/>
      <c r="C4" s="134"/>
      <c r="D4" s="135"/>
      <c r="E4" s="119"/>
      <c r="F4" s="119"/>
    </row>
    <row r="5" spans="2:6" s="91" customFormat="1" ht="20.100000000000001" customHeight="1" x14ac:dyDescent="0.25">
      <c r="B5" s="96" t="s">
        <v>132</v>
      </c>
      <c r="C5" s="97" t="s">
        <v>133</v>
      </c>
      <c r="D5" s="98"/>
      <c r="E5" s="99">
        <f t="shared" ref="E5:F5" si="0">SUM(E6:E7)</f>
        <v>280000</v>
      </c>
      <c r="F5" s="99">
        <f t="shared" si="0"/>
        <v>109000</v>
      </c>
    </row>
    <row r="6" spans="2:6" s="91" customFormat="1" ht="20.100000000000001" customHeight="1" x14ac:dyDescent="0.25">
      <c r="B6" s="100"/>
      <c r="C6" s="101" t="s">
        <v>134</v>
      </c>
      <c r="D6" s="102"/>
      <c r="E6" s="103">
        <v>0</v>
      </c>
      <c r="F6" s="103">
        <v>0</v>
      </c>
    </row>
    <row r="7" spans="2:6" s="91" customFormat="1" ht="20.100000000000001" customHeight="1" x14ac:dyDescent="0.25">
      <c r="B7" s="100"/>
      <c r="C7" s="101" t="s">
        <v>48</v>
      </c>
      <c r="D7" s="102"/>
      <c r="E7" s="103">
        <v>280000</v>
      </c>
      <c r="F7" s="103">
        <v>109000</v>
      </c>
    </row>
    <row r="8" spans="2:6" s="91" customFormat="1" ht="20.100000000000001" customHeight="1" x14ac:dyDescent="0.25">
      <c r="B8" s="96" t="s">
        <v>135</v>
      </c>
      <c r="C8" s="97" t="s">
        <v>136</v>
      </c>
      <c r="D8" s="98"/>
      <c r="E8" s="99">
        <f t="shared" ref="E8:F8" si="1">SUM(E9:E16)</f>
        <v>-8845000</v>
      </c>
      <c r="F8" s="99">
        <f t="shared" si="1"/>
        <v>-5839000</v>
      </c>
    </row>
    <row r="9" spans="2:6" s="91" customFormat="1" ht="20.100000000000001" customHeight="1" x14ac:dyDescent="0.25">
      <c r="B9" s="100"/>
      <c r="C9" s="101" t="s">
        <v>137</v>
      </c>
      <c r="D9" s="102"/>
      <c r="E9" s="103">
        <v>-4301000</v>
      </c>
      <c r="F9" s="103">
        <v>-5156000</v>
      </c>
    </row>
    <row r="10" spans="2:6" s="91" customFormat="1" ht="20.100000000000001" customHeight="1" x14ac:dyDescent="0.25">
      <c r="B10" s="100"/>
      <c r="C10" s="101" t="s">
        <v>138</v>
      </c>
      <c r="D10" s="102"/>
      <c r="E10" s="103">
        <v>-1076000</v>
      </c>
      <c r="F10" s="103">
        <v>0</v>
      </c>
    </row>
    <row r="11" spans="2:6" s="91" customFormat="1" ht="20.100000000000001" customHeight="1" x14ac:dyDescent="0.25">
      <c r="B11" s="100"/>
      <c r="C11" s="101" t="s">
        <v>139</v>
      </c>
      <c r="D11" s="102"/>
      <c r="E11" s="103">
        <v>-1444000</v>
      </c>
      <c r="F11" s="103">
        <v>-627000</v>
      </c>
    </row>
    <row r="12" spans="2:6" s="91" customFormat="1" ht="20.100000000000001" customHeight="1" x14ac:dyDescent="0.25">
      <c r="B12" s="100"/>
      <c r="C12" s="101" t="s">
        <v>140</v>
      </c>
      <c r="D12" s="102"/>
      <c r="E12" s="103">
        <v>0</v>
      </c>
      <c r="F12" s="103">
        <v>0</v>
      </c>
    </row>
    <row r="13" spans="2:6" s="91" customFormat="1" ht="20.100000000000001" customHeight="1" x14ac:dyDescent="0.25">
      <c r="B13" s="100"/>
      <c r="C13" s="101" t="s">
        <v>141</v>
      </c>
      <c r="D13" s="102"/>
      <c r="E13" s="103">
        <v>-823000</v>
      </c>
      <c r="F13" s="103">
        <v>0</v>
      </c>
    </row>
    <row r="14" spans="2:6" s="91" customFormat="1" ht="20.100000000000001" customHeight="1" x14ac:dyDescent="0.25">
      <c r="B14" s="100"/>
      <c r="C14" s="101" t="s">
        <v>49</v>
      </c>
      <c r="D14" s="102"/>
      <c r="E14" s="103">
        <v>-19000</v>
      </c>
      <c r="F14" s="103">
        <v>0</v>
      </c>
    </row>
    <row r="15" spans="2:6" s="91" customFormat="1" ht="20.100000000000001" customHeight="1" x14ac:dyDescent="0.25">
      <c r="B15" s="100"/>
      <c r="C15" s="101" t="s">
        <v>142</v>
      </c>
      <c r="D15" s="102"/>
      <c r="E15" s="103">
        <v>-1130000</v>
      </c>
      <c r="F15" s="103">
        <v>0</v>
      </c>
    </row>
    <row r="16" spans="2:6" s="91" customFormat="1" ht="20.100000000000001" customHeight="1" x14ac:dyDescent="0.25">
      <c r="B16" s="100"/>
      <c r="C16" s="101" t="s">
        <v>102</v>
      </c>
      <c r="D16" s="102"/>
      <c r="E16" s="103">
        <v>-52000</v>
      </c>
      <c r="F16" s="103">
        <v>-56000</v>
      </c>
    </row>
    <row r="17" spans="2:6" s="91" customFormat="1" ht="20.100000000000001" customHeight="1" x14ac:dyDescent="0.25">
      <c r="B17" s="96" t="s">
        <v>143</v>
      </c>
      <c r="C17" s="97" t="s">
        <v>144</v>
      </c>
      <c r="D17" s="98"/>
      <c r="E17" s="99">
        <f t="shared" ref="E17:F17" si="2">E5+E8</f>
        <v>-8565000</v>
      </c>
      <c r="F17" s="99">
        <f t="shared" si="2"/>
        <v>-5730000</v>
      </c>
    </row>
    <row r="18" spans="2:6" s="91" customFormat="1" ht="20.100000000000001" customHeight="1" x14ac:dyDescent="0.25">
      <c r="B18" s="96" t="s">
        <v>145</v>
      </c>
      <c r="C18" s="97" t="s">
        <v>146</v>
      </c>
      <c r="D18" s="98"/>
      <c r="E18" s="99">
        <f t="shared" ref="E18:F18" si="3">SUM(E19:E21)</f>
        <v>43945000</v>
      </c>
      <c r="F18" s="99">
        <f t="shared" si="3"/>
        <v>47738000</v>
      </c>
    </row>
    <row r="19" spans="2:6" s="91" customFormat="1" ht="20.100000000000001" customHeight="1" x14ac:dyDescent="0.25">
      <c r="B19" s="100"/>
      <c r="C19" s="101" t="s">
        <v>147</v>
      </c>
      <c r="D19" s="102"/>
      <c r="E19" s="103">
        <v>25355000</v>
      </c>
      <c r="F19" s="103">
        <v>21242000</v>
      </c>
    </row>
    <row r="20" spans="2:6" s="91" customFormat="1" ht="20.100000000000001" customHeight="1" x14ac:dyDescent="0.25">
      <c r="B20" s="100"/>
      <c r="C20" s="101" t="s">
        <v>148</v>
      </c>
      <c r="D20" s="102"/>
      <c r="E20" s="103">
        <v>0</v>
      </c>
      <c r="F20" s="103">
        <v>32000</v>
      </c>
    </row>
    <row r="21" spans="2:6" s="91" customFormat="1" ht="20.100000000000001" customHeight="1" x14ac:dyDescent="0.25">
      <c r="B21" s="100"/>
      <c r="C21" s="101" t="s">
        <v>53</v>
      </c>
      <c r="D21" s="102"/>
      <c r="E21" s="103">
        <v>18590000</v>
      </c>
      <c r="F21" s="103">
        <v>26464000</v>
      </c>
    </row>
    <row r="22" spans="2:6" s="91" customFormat="1" ht="20.100000000000001" customHeight="1" x14ac:dyDescent="0.25">
      <c r="B22" s="96" t="s">
        <v>149</v>
      </c>
      <c r="C22" s="97" t="s">
        <v>150</v>
      </c>
      <c r="D22" s="98"/>
      <c r="E22" s="99">
        <f t="shared" ref="E22:F22" si="4">E17+E18</f>
        <v>35380000</v>
      </c>
      <c r="F22" s="99">
        <f t="shared" si="4"/>
        <v>42008000</v>
      </c>
    </row>
    <row r="23" spans="2:6" s="91" customFormat="1" ht="20.100000000000001" customHeight="1" x14ac:dyDescent="0.25">
      <c r="B23" s="96" t="s">
        <v>151</v>
      </c>
      <c r="C23" s="97" t="s">
        <v>152</v>
      </c>
      <c r="D23" s="98"/>
      <c r="E23" s="99">
        <f t="shared" ref="E23:F23" si="5">E24+E30+E34+E36</f>
        <v>-35380000</v>
      </c>
      <c r="F23" s="99">
        <f t="shared" si="5"/>
        <v>-42008000</v>
      </c>
    </row>
    <row r="24" spans="2:6" s="104" customFormat="1" ht="20.100000000000001" customHeight="1" x14ac:dyDescent="0.25">
      <c r="B24" s="105"/>
      <c r="C24" s="102" t="s">
        <v>153</v>
      </c>
      <c r="D24" s="102"/>
      <c r="E24" s="106">
        <f t="shared" ref="E24:F24" si="6">SUM(E25:E29)</f>
        <v>-3377000</v>
      </c>
      <c r="F24" s="106">
        <f t="shared" si="6"/>
        <v>-2599000</v>
      </c>
    </row>
    <row r="25" spans="2:6" s="91" customFormat="1" ht="20.100000000000001" customHeight="1" x14ac:dyDescent="0.25">
      <c r="B25" s="100"/>
      <c r="C25" s="107" t="s">
        <v>154</v>
      </c>
      <c r="D25" s="102"/>
      <c r="E25" s="103">
        <v>-2785000</v>
      </c>
      <c r="F25" s="103">
        <v>-2102000</v>
      </c>
    </row>
    <row r="26" spans="2:6" s="91" customFormat="1" ht="20.100000000000001" customHeight="1" x14ac:dyDescent="0.25">
      <c r="B26" s="100"/>
      <c r="C26" s="107" t="s">
        <v>155</v>
      </c>
      <c r="D26" s="102"/>
      <c r="E26" s="103">
        <v>-378000</v>
      </c>
      <c r="F26" s="103">
        <v>-328000</v>
      </c>
    </row>
    <row r="27" spans="2:6" s="91" customFormat="1" ht="20.100000000000001" customHeight="1" x14ac:dyDescent="0.25">
      <c r="B27" s="100"/>
      <c r="C27" s="107" t="s">
        <v>156</v>
      </c>
      <c r="D27" s="102"/>
      <c r="E27" s="103">
        <v>-213000</v>
      </c>
      <c r="F27" s="103">
        <v>-169000</v>
      </c>
    </row>
    <row r="28" spans="2:6" s="91" customFormat="1" ht="20.100000000000001" customHeight="1" x14ac:dyDescent="0.25">
      <c r="B28" s="100"/>
      <c r="C28" s="107" t="s">
        <v>62</v>
      </c>
      <c r="D28" s="102"/>
      <c r="E28" s="103">
        <v>0</v>
      </c>
      <c r="F28" s="103">
        <v>0</v>
      </c>
    </row>
    <row r="29" spans="2:6" s="91" customFormat="1" ht="20.100000000000001" customHeight="1" x14ac:dyDescent="0.25">
      <c r="B29" s="100"/>
      <c r="C29" s="107" t="s">
        <v>157</v>
      </c>
      <c r="D29" s="102"/>
      <c r="E29" s="103">
        <v>-1000</v>
      </c>
      <c r="F29" s="103">
        <v>0</v>
      </c>
    </row>
    <row r="30" spans="2:6" s="104" customFormat="1" ht="20.100000000000001" customHeight="1" x14ac:dyDescent="0.25">
      <c r="B30" s="105"/>
      <c r="C30" s="102" t="s">
        <v>158</v>
      </c>
      <c r="D30" s="102"/>
      <c r="E30" s="106">
        <f t="shared" ref="E30:F30" si="7">SUM(E31:E33)</f>
        <v>-9411000</v>
      </c>
      <c r="F30" s="106">
        <f t="shared" si="7"/>
        <v>-4503000</v>
      </c>
    </row>
    <row r="31" spans="2:6" s="91" customFormat="1" ht="20.100000000000001" customHeight="1" x14ac:dyDescent="0.25">
      <c r="B31" s="100"/>
      <c r="C31" s="107" t="s">
        <v>57</v>
      </c>
      <c r="D31" s="102"/>
      <c r="E31" s="103">
        <v>-6658000</v>
      </c>
      <c r="F31" s="103">
        <v>-3315000</v>
      </c>
    </row>
    <row r="32" spans="2:6" s="91" customFormat="1" ht="20.100000000000001" customHeight="1" x14ac:dyDescent="0.25">
      <c r="B32" s="100"/>
      <c r="C32" s="107" t="s">
        <v>159</v>
      </c>
      <c r="D32" s="102"/>
      <c r="E32" s="103">
        <v>-687000</v>
      </c>
      <c r="F32" s="103">
        <v>-516000</v>
      </c>
    </row>
    <row r="33" spans="2:6" s="91" customFormat="1" ht="20.100000000000001" customHeight="1" x14ac:dyDescent="0.25">
      <c r="B33" s="100"/>
      <c r="C33" s="107" t="s">
        <v>160</v>
      </c>
      <c r="D33" s="102"/>
      <c r="E33" s="103">
        <v>-2066000</v>
      </c>
      <c r="F33" s="103">
        <v>-672000</v>
      </c>
    </row>
    <row r="34" spans="2:6" s="104" customFormat="1" ht="20.100000000000001" customHeight="1" x14ac:dyDescent="0.25">
      <c r="B34" s="105"/>
      <c r="C34" s="102" t="s">
        <v>161</v>
      </c>
      <c r="D34" s="102"/>
      <c r="E34" s="106">
        <f t="shared" ref="E34:F34" si="8">SUM(E35:E35)</f>
        <v>-938000</v>
      </c>
      <c r="F34" s="106">
        <f t="shared" si="8"/>
        <v>-172000</v>
      </c>
    </row>
    <row r="35" spans="2:6" s="91" customFormat="1" ht="20.100000000000001" customHeight="1" x14ac:dyDescent="0.25">
      <c r="B35" s="100"/>
      <c r="C35" s="107" t="s">
        <v>55</v>
      </c>
      <c r="D35" s="108"/>
      <c r="E35" s="103">
        <v>-938000</v>
      </c>
      <c r="F35" s="103">
        <v>-172000</v>
      </c>
    </row>
    <row r="36" spans="2:6" s="104" customFormat="1" ht="20.100000000000001" customHeight="1" x14ac:dyDescent="0.25">
      <c r="B36" s="105"/>
      <c r="C36" s="102" t="s">
        <v>162</v>
      </c>
      <c r="D36" s="102"/>
      <c r="E36" s="106">
        <f t="shared" ref="E36:F36" si="9">SUM(E37:E38)</f>
        <v>-21654000</v>
      </c>
      <c r="F36" s="106">
        <f t="shared" si="9"/>
        <v>-34734000</v>
      </c>
    </row>
    <row r="37" spans="2:6" s="91" customFormat="1" ht="20.100000000000001" customHeight="1" x14ac:dyDescent="0.25">
      <c r="B37" s="100"/>
      <c r="C37" s="107" t="s">
        <v>163</v>
      </c>
      <c r="D37" s="108"/>
      <c r="E37" s="103">
        <v>0</v>
      </c>
      <c r="F37" s="103">
        <v>0</v>
      </c>
    </row>
    <row r="38" spans="2:6" s="91" customFormat="1" ht="20.100000000000001" customHeight="1" x14ac:dyDescent="0.25">
      <c r="B38" s="100"/>
      <c r="C38" s="107" t="s">
        <v>164</v>
      </c>
      <c r="D38" s="108"/>
      <c r="E38" s="103">
        <v>-21654000</v>
      </c>
      <c r="F38" s="103">
        <v>-34734000</v>
      </c>
    </row>
    <row r="39" spans="2:6" s="7" customFormat="1" ht="15" customHeight="1" x14ac:dyDescent="0.2">
      <c r="B39" s="54" t="s">
        <v>37</v>
      </c>
      <c r="C39" s="55"/>
      <c r="D39" s="56"/>
    </row>
    <row r="40" spans="2:6" ht="15" customHeight="1" x14ac:dyDescent="0.25">
      <c r="B40" s="109"/>
      <c r="D40" s="110"/>
      <c r="E40" s="111"/>
      <c r="F40" s="111"/>
    </row>
  </sheetData>
  <mergeCells count="3">
    <mergeCell ref="B3:D4"/>
    <mergeCell ref="E3:E4"/>
    <mergeCell ref="F3:F4"/>
  </mergeCells>
  <conditionalFormatting sqref="D9 E40:F40 E3:F3">
    <cfRule type="cellIs" dxfId="77" priority="90" operator="lessThan">
      <formula>0</formula>
    </cfRule>
  </conditionalFormatting>
  <conditionalFormatting sqref="D35">
    <cfRule type="cellIs" dxfId="76" priority="87" operator="lessThan">
      <formula>0</formula>
    </cfRule>
  </conditionalFormatting>
  <conditionalFormatting sqref="D20:D21">
    <cfRule type="cellIs" dxfId="75" priority="89" operator="lessThan">
      <formula>0</formula>
    </cfRule>
  </conditionalFormatting>
  <conditionalFormatting sqref="D33">
    <cfRule type="cellIs" dxfId="74" priority="86" operator="lessThan">
      <formula>0</formula>
    </cfRule>
  </conditionalFormatting>
  <conditionalFormatting sqref="D19">
    <cfRule type="cellIs" dxfId="73" priority="88" operator="lessThan">
      <formula>0</formula>
    </cfRule>
  </conditionalFormatting>
  <conditionalFormatting sqref="D31">
    <cfRule type="cellIs" dxfId="72" priority="85" operator="lessThan">
      <formula>0</formula>
    </cfRule>
  </conditionalFormatting>
  <conditionalFormatting sqref="D11">
    <cfRule type="cellIs" dxfId="71" priority="84" operator="lessThan">
      <formula>0</formula>
    </cfRule>
  </conditionalFormatting>
  <conditionalFormatting sqref="D10">
    <cfRule type="cellIs" dxfId="70" priority="83" operator="lessThan">
      <formula>0</formula>
    </cfRule>
  </conditionalFormatting>
  <conditionalFormatting sqref="D32">
    <cfRule type="cellIs" dxfId="69" priority="75" operator="lessThan">
      <formula>0</formula>
    </cfRule>
  </conditionalFormatting>
  <conditionalFormatting sqref="D6:D7">
    <cfRule type="cellIs" dxfId="68" priority="82" operator="lessThan">
      <formula>0</formula>
    </cfRule>
  </conditionalFormatting>
  <conditionalFormatting sqref="D30">
    <cfRule type="cellIs" dxfId="67" priority="81" operator="lessThan">
      <formula>0</formula>
    </cfRule>
  </conditionalFormatting>
  <conditionalFormatting sqref="D34">
    <cfRule type="cellIs" dxfId="66" priority="80" operator="lessThan">
      <formula>0</formula>
    </cfRule>
  </conditionalFormatting>
  <conditionalFormatting sqref="D36">
    <cfRule type="cellIs" dxfId="65" priority="79" operator="lessThan">
      <formula>0</formula>
    </cfRule>
  </conditionalFormatting>
  <conditionalFormatting sqref="D13:D15">
    <cfRule type="cellIs" dxfId="64" priority="78" operator="lessThan">
      <formula>0</formula>
    </cfRule>
  </conditionalFormatting>
  <conditionalFormatting sqref="D16">
    <cfRule type="cellIs" dxfId="63" priority="76" operator="lessThan">
      <formula>0</formula>
    </cfRule>
  </conditionalFormatting>
  <conditionalFormatting sqref="D16">
    <cfRule type="cellIs" dxfId="62" priority="77" operator="lessThan">
      <formula>0</formula>
    </cfRule>
  </conditionalFormatting>
  <conditionalFormatting sqref="D37">
    <cfRule type="cellIs" dxfId="61" priority="74" operator="lessThan">
      <formula>0</formula>
    </cfRule>
  </conditionalFormatting>
  <conditionalFormatting sqref="F3">
    <cfRule type="cellIs" dxfId="60" priority="73" operator="lessThan">
      <formula>0</formula>
    </cfRule>
  </conditionalFormatting>
  <conditionalFormatting sqref="E3">
    <cfRule type="cellIs" dxfId="59" priority="72" operator="lessThan">
      <formula>0</formula>
    </cfRule>
  </conditionalFormatting>
  <conditionalFormatting sqref="C35">
    <cfRule type="cellIs" dxfId="58" priority="19" operator="lessThan">
      <formula>0</formula>
    </cfRule>
  </conditionalFormatting>
  <conditionalFormatting sqref="D12">
    <cfRule type="cellIs" dxfId="57" priority="67" operator="lessThan">
      <formula>0</formula>
    </cfRule>
  </conditionalFormatting>
  <conditionalFormatting sqref="B33">
    <cfRule type="cellIs" dxfId="56" priority="20" operator="lessThan">
      <formula>0</formula>
    </cfRule>
  </conditionalFormatting>
  <conditionalFormatting sqref="C14 C28 C24:C25 C11 C7">
    <cfRule type="cellIs" dxfId="55" priority="66" operator="lessThan">
      <formula>0</formula>
    </cfRule>
  </conditionalFormatting>
  <conditionalFormatting sqref="C9">
    <cfRule type="cellIs" dxfId="54" priority="65" operator="lessThan">
      <formula>0</formula>
    </cfRule>
  </conditionalFormatting>
  <conditionalFormatting sqref="C7">
    <cfRule type="cellIs" dxfId="53" priority="64" operator="lessThan">
      <formula>0</formula>
    </cfRule>
  </conditionalFormatting>
  <conditionalFormatting sqref="B14 B28 B24:B25 B11 B7">
    <cfRule type="cellIs" dxfId="52" priority="63" operator="lessThan">
      <formula>0</formula>
    </cfRule>
  </conditionalFormatting>
  <conditionalFormatting sqref="B9">
    <cfRule type="cellIs" dxfId="51" priority="62" operator="lessThan">
      <formula>0</formula>
    </cfRule>
  </conditionalFormatting>
  <conditionalFormatting sqref="B6:B7">
    <cfRule type="cellIs" dxfId="50" priority="61" operator="lessThan">
      <formula>0</formula>
    </cfRule>
  </conditionalFormatting>
  <conditionalFormatting sqref="C6">
    <cfRule type="cellIs" dxfId="49" priority="60" operator="lessThan">
      <formula>0</formula>
    </cfRule>
  </conditionalFormatting>
  <conditionalFormatting sqref="C10">
    <cfRule type="cellIs" dxfId="48" priority="59" operator="lessThan">
      <formula>0</formula>
    </cfRule>
  </conditionalFormatting>
  <conditionalFormatting sqref="B10">
    <cfRule type="cellIs" dxfId="47" priority="58" operator="lessThan">
      <formula>0</formula>
    </cfRule>
  </conditionalFormatting>
  <conditionalFormatting sqref="C11">
    <cfRule type="cellIs" dxfId="46" priority="57" operator="lessThan">
      <formula>0</formula>
    </cfRule>
  </conditionalFormatting>
  <conditionalFormatting sqref="B11">
    <cfRule type="cellIs" dxfId="45" priority="56" operator="lessThan">
      <formula>0</formula>
    </cfRule>
  </conditionalFormatting>
  <conditionalFormatting sqref="C12">
    <cfRule type="cellIs" dxfId="44" priority="55" operator="lessThan">
      <formula>0</formula>
    </cfRule>
  </conditionalFormatting>
  <conditionalFormatting sqref="B12">
    <cfRule type="cellIs" dxfId="43" priority="53" operator="lessThan">
      <formula>0</formula>
    </cfRule>
  </conditionalFormatting>
  <conditionalFormatting sqref="B12">
    <cfRule type="cellIs" dxfId="42" priority="52" operator="lessThan">
      <formula>0</formula>
    </cfRule>
  </conditionalFormatting>
  <conditionalFormatting sqref="C12">
    <cfRule type="cellIs" dxfId="41" priority="54" operator="lessThan">
      <formula>0</formula>
    </cfRule>
  </conditionalFormatting>
  <conditionalFormatting sqref="C13:C14">
    <cfRule type="cellIs" dxfId="40" priority="51" operator="lessThan">
      <formula>0</formula>
    </cfRule>
  </conditionalFormatting>
  <conditionalFormatting sqref="C13:C14">
    <cfRule type="cellIs" dxfId="39" priority="50" operator="lessThan">
      <formula>0</formula>
    </cfRule>
  </conditionalFormatting>
  <conditionalFormatting sqref="B13:B14">
    <cfRule type="cellIs" dxfId="38" priority="49" operator="lessThan">
      <formula>0</formula>
    </cfRule>
  </conditionalFormatting>
  <conditionalFormatting sqref="B13:B14">
    <cfRule type="cellIs" dxfId="37" priority="48" operator="lessThan">
      <formula>0</formula>
    </cfRule>
  </conditionalFormatting>
  <conditionalFormatting sqref="C15">
    <cfRule type="cellIs" dxfId="36" priority="47" operator="lessThan">
      <formula>0</formula>
    </cfRule>
  </conditionalFormatting>
  <conditionalFormatting sqref="B15">
    <cfRule type="cellIs" dxfId="35" priority="46" operator="lessThan">
      <formula>0</formula>
    </cfRule>
  </conditionalFormatting>
  <conditionalFormatting sqref="C19">
    <cfRule type="cellIs" dxfId="34" priority="45" operator="lessThan">
      <formula>0</formula>
    </cfRule>
  </conditionalFormatting>
  <conditionalFormatting sqref="C16">
    <cfRule type="cellIs" dxfId="33" priority="44" operator="lessThan">
      <formula>0</formula>
    </cfRule>
  </conditionalFormatting>
  <conditionalFormatting sqref="C16">
    <cfRule type="cellIs" dxfId="32" priority="43" operator="lessThan">
      <formula>0</formula>
    </cfRule>
  </conditionalFormatting>
  <conditionalFormatting sqref="B19">
    <cfRule type="cellIs" dxfId="31" priority="42" operator="lessThan">
      <formula>0</formula>
    </cfRule>
  </conditionalFormatting>
  <conditionalFormatting sqref="B16">
    <cfRule type="cellIs" dxfId="30" priority="41" operator="lessThan">
      <formula>0</formula>
    </cfRule>
  </conditionalFormatting>
  <conditionalFormatting sqref="B16">
    <cfRule type="cellIs" dxfId="29" priority="40" operator="lessThan">
      <formula>0</formula>
    </cfRule>
  </conditionalFormatting>
  <conditionalFormatting sqref="C20:C21">
    <cfRule type="cellIs" dxfId="28" priority="39" operator="lessThan">
      <formula>0</formula>
    </cfRule>
  </conditionalFormatting>
  <conditionalFormatting sqref="C20:C21">
    <cfRule type="cellIs" dxfId="27" priority="38" operator="lessThan">
      <formula>0</formula>
    </cfRule>
  </conditionalFormatting>
  <conditionalFormatting sqref="B20:B21">
    <cfRule type="cellIs" dxfId="26" priority="37" operator="lessThan">
      <formula>0</formula>
    </cfRule>
  </conditionalFormatting>
  <conditionalFormatting sqref="B20:B21">
    <cfRule type="cellIs" dxfId="25" priority="36" operator="lessThan">
      <formula>0</formula>
    </cfRule>
  </conditionalFormatting>
  <conditionalFormatting sqref="C26">
    <cfRule type="cellIs" dxfId="24" priority="35" operator="lessThan">
      <formula>0</formula>
    </cfRule>
  </conditionalFormatting>
  <conditionalFormatting sqref="B26">
    <cfRule type="cellIs" dxfId="23" priority="34" operator="lessThan">
      <formula>0</formula>
    </cfRule>
  </conditionalFormatting>
  <conditionalFormatting sqref="C27">
    <cfRule type="cellIs" dxfId="22" priority="33" operator="lessThan">
      <formula>0</formula>
    </cfRule>
  </conditionalFormatting>
  <conditionalFormatting sqref="B27">
    <cfRule type="cellIs" dxfId="21" priority="32" operator="lessThan">
      <formula>0</formula>
    </cfRule>
  </conditionalFormatting>
  <conditionalFormatting sqref="C29">
    <cfRule type="cellIs" dxfId="20" priority="31" operator="lessThan">
      <formula>0</formula>
    </cfRule>
  </conditionalFormatting>
  <conditionalFormatting sqref="B29">
    <cfRule type="cellIs" dxfId="19" priority="30" operator="lessThan">
      <formula>0</formula>
    </cfRule>
  </conditionalFormatting>
  <conditionalFormatting sqref="C31">
    <cfRule type="cellIs" dxfId="18" priority="29" operator="lessThan">
      <formula>0</formula>
    </cfRule>
  </conditionalFormatting>
  <conditionalFormatting sqref="C30">
    <cfRule type="cellIs" dxfId="17" priority="28" operator="lessThan">
      <formula>0</formula>
    </cfRule>
  </conditionalFormatting>
  <conditionalFormatting sqref="B31">
    <cfRule type="cellIs" dxfId="16" priority="27" operator="lessThan">
      <formula>0</formula>
    </cfRule>
  </conditionalFormatting>
  <conditionalFormatting sqref="B30">
    <cfRule type="cellIs" dxfId="15" priority="26" operator="lessThan">
      <formula>0</formula>
    </cfRule>
  </conditionalFormatting>
  <conditionalFormatting sqref="C32">
    <cfRule type="cellIs" dxfId="14" priority="25" operator="lessThan">
      <formula>0</formula>
    </cfRule>
  </conditionalFormatting>
  <conditionalFormatting sqref="C32">
    <cfRule type="cellIs" dxfId="13" priority="24" operator="lessThan">
      <formula>0</formula>
    </cfRule>
  </conditionalFormatting>
  <conditionalFormatting sqref="B32">
    <cfRule type="cellIs" dxfId="12" priority="23" operator="lessThan">
      <formula>0</formula>
    </cfRule>
  </conditionalFormatting>
  <conditionalFormatting sqref="B32">
    <cfRule type="cellIs" dxfId="11" priority="22" operator="lessThan">
      <formula>0</formula>
    </cfRule>
  </conditionalFormatting>
  <conditionalFormatting sqref="C33">
    <cfRule type="cellIs" dxfId="10" priority="21" operator="lessThan">
      <formula>0</formula>
    </cfRule>
  </conditionalFormatting>
  <conditionalFormatting sqref="C34">
    <cfRule type="cellIs" dxfId="9" priority="18" operator="lessThan">
      <formula>0</formula>
    </cfRule>
  </conditionalFormatting>
  <conditionalFormatting sqref="B35">
    <cfRule type="cellIs" dxfId="8" priority="17" operator="lessThan">
      <formula>0</formula>
    </cfRule>
  </conditionalFormatting>
  <conditionalFormatting sqref="B34">
    <cfRule type="cellIs" dxfId="7" priority="16" operator="lessThan">
      <formula>0</formula>
    </cfRule>
  </conditionalFormatting>
  <conditionalFormatting sqref="C37">
    <cfRule type="cellIs" dxfId="6" priority="15" operator="lessThan">
      <formula>0</formula>
    </cfRule>
  </conditionalFormatting>
  <conditionalFormatting sqref="C36">
    <cfRule type="cellIs" dxfId="5" priority="14" operator="lessThan">
      <formula>0</formula>
    </cfRule>
  </conditionalFormatting>
  <conditionalFormatting sqref="B37">
    <cfRule type="cellIs" dxfId="4" priority="13" operator="lessThan">
      <formula>0</formula>
    </cfRule>
  </conditionalFormatting>
  <conditionalFormatting sqref="B36">
    <cfRule type="cellIs" dxfId="3" priority="12" operator="lessThan">
      <formula>0</formula>
    </cfRule>
  </conditionalFormatting>
  <conditionalFormatting sqref="D38">
    <cfRule type="cellIs" dxfId="2" priority="3" operator="lessThan">
      <formula>0</formula>
    </cfRule>
  </conditionalFormatting>
  <conditionalFormatting sqref="C38">
    <cfRule type="cellIs" dxfId="1" priority="2" operator="lessThan">
      <formula>0</formula>
    </cfRule>
  </conditionalFormatting>
  <conditionalFormatting sqref="B38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wnload" ma:contentTypeID="0x010100CF76F4B785416546AF6C2D86C3CC016B005D01BA318CA0B74D97E7A6AFBDE9293C" ma:contentTypeVersion="13" ma:contentTypeDescription="Crie um novo documento." ma:contentTypeScope="" ma:versionID="8939fa1fb02cef1a8570ba579b685940">
  <xsd:schema xmlns:xsd="http://www.w3.org/2001/XMLSchema" xmlns:xs="http://www.w3.org/2001/XMLSchema" xmlns:p="http://schemas.microsoft.com/office/2006/metadata/properties" xmlns:ns1="http://schemas.microsoft.com/sharepoint/v3" xmlns:ns2="24003ef3-82b1-4b90-adc4-89fb7d24a536" targetNamespace="http://schemas.microsoft.com/office/2006/metadata/properties" ma:root="true" ma:fieldsID="6b2068332cecb1887faa78ba3f10ed3b" ns1:_="" ns2:_="">
    <xsd:import namespace="http://schemas.microsoft.com/sharepoint/v3"/>
    <xsd:import namespace="24003ef3-82b1-4b90-adc4-89fb7d24a536"/>
    <xsd:element name="properties">
      <xsd:complexType>
        <xsd:sequence>
          <xsd:element name="documentManagement">
            <xsd:complexType>
              <xsd:all>
                <xsd:element ref="ns2:Categoria"/>
                <xsd:element ref="ns2:Descricao"/>
                <xsd:element ref="ns2:Download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internalName="PublishingStartDate">
      <xsd:simpleType>
        <xsd:restriction base="dms:Unknown"/>
      </xsd:simpleType>
    </xsd:element>
    <xsd:element name="PublishingExpirationDate" ma:index="12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03ef3-82b1-4b90-adc4-89fb7d24a536" elementFormDefault="qualified">
    <xsd:import namespace="http://schemas.microsoft.com/office/2006/documentManagement/types"/>
    <xsd:import namespace="http://schemas.microsoft.com/office/infopath/2007/PartnerControls"/>
    <xsd:element name="Categoria" ma:index="8" ma:displayName="Categoria" ma:list="{692a63df-61b5-4a17-91cd-d22b9839cef0}" ma:internalName="Categoria" ma:readOnly="false" ma:showField="Title" ma:web="f925b333-ea9c-4466-8593-d610121db799">
      <xsd:simpleType>
        <xsd:restriction base="dms:Lookup"/>
      </xsd:simpleType>
    </xsd:element>
    <xsd:element name="Descricao" ma:index="9" ma:displayName="Descricao" ma:internalName="Descricao" ma:readOnly="false">
      <xsd:simpleType>
        <xsd:restriction base="dms:Note">
          <xsd:maxLength value="255"/>
        </xsd:restriction>
      </xsd:simpleType>
    </xsd:element>
    <xsd:element name="Downloads" ma:index="10" nillable="true" ma:displayName="Downloads" ma:hidden="true" ma:internalName="Download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Categoria xmlns="24003ef3-82b1-4b90-adc4-89fb7d24a536">778</Categoria>
    <PublishingStartDate xmlns="http://schemas.microsoft.com/sharepoint/v3" xsi:nil="true"/>
    <Descricao xmlns="24003ef3-82b1-4b90-adc4-89fb7d24a536">Demonstrações Financeiras 1º Trimestre 2019 – arquivo editável</Descricao>
    <Downloads xmlns="24003ef3-82b1-4b90-adc4-89fb7d24a536" xsi:nil="true"/>
  </documentManagement>
</p:properties>
</file>

<file path=customXml/itemProps1.xml><?xml version="1.0" encoding="utf-8"?>
<ds:datastoreItem xmlns:ds="http://schemas.openxmlformats.org/officeDocument/2006/customXml" ds:itemID="{30F34A9A-480D-448C-9DA9-76E3E19BBD80}"/>
</file>

<file path=customXml/itemProps2.xml><?xml version="1.0" encoding="utf-8"?>
<ds:datastoreItem xmlns:ds="http://schemas.openxmlformats.org/officeDocument/2006/customXml" ds:itemID="{12FB171D-A5C5-4790-A542-2DE2AA6A51D0}"/>
</file>

<file path=customXml/itemProps3.xml><?xml version="1.0" encoding="utf-8"?>
<ds:datastoreItem xmlns:ds="http://schemas.openxmlformats.org/officeDocument/2006/customXml" ds:itemID="{6B2C8C02-7D4F-470F-AD4A-343825FAE5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BP</vt:lpstr>
      <vt:lpstr>DRE</vt:lpstr>
      <vt:lpstr>DRA</vt:lpstr>
      <vt:lpstr>DMPL</vt:lpstr>
      <vt:lpstr>DFC</vt:lpstr>
      <vt:lpstr>DVA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Demonstrações Financeiras 1º Trimestre 2019 – arquivo editável</dc:title>
  <dc:creator>Evander Klimach Guimaraes</dc:creator>
  <cp:lastModifiedBy>Evander Klimach Guimaraes</cp:lastModifiedBy>
  <dcterms:created xsi:type="dcterms:W3CDTF">2020-04-23T13:37:30Z</dcterms:created>
  <dcterms:modified xsi:type="dcterms:W3CDTF">2020-04-23T17:21:11Z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de7aacd-7cc4-4c31-9e6f-7ef306428f09_Enabled">
    <vt:lpwstr>True</vt:lpwstr>
  </property>
  <property fmtid="{D5CDD505-2E9C-101B-9397-08002B2CF9AE}" pid="3" name="MSIP_Label_fde7aacd-7cc4-4c31-9e6f-7ef306428f09_SiteId">
    <vt:lpwstr>ab9bba98-684a-43fb-add8-9c2bebede229</vt:lpwstr>
  </property>
  <property fmtid="{D5CDD505-2E9C-101B-9397-08002B2CF9AE}" pid="4" name="MSIP_Label_fde7aacd-7cc4-4c31-9e6f-7ef306428f09_Owner">
    <vt:lpwstr>c088604@corp.caixa.gov.br</vt:lpwstr>
  </property>
  <property fmtid="{D5CDD505-2E9C-101B-9397-08002B2CF9AE}" pid="5" name="MSIP_Label_fde7aacd-7cc4-4c31-9e6f-7ef306428f09_SetDate">
    <vt:lpwstr>2020-04-23T13:47:45.7599223Z</vt:lpwstr>
  </property>
  <property fmtid="{D5CDD505-2E9C-101B-9397-08002B2CF9AE}" pid="6" name="MSIP_Label_fde7aacd-7cc4-4c31-9e6f-7ef306428f09_Name">
    <vt:lpwstr>#PUBLICO</vt:lpwstr>
  </property>
  <property fmtid="{D5CDD505-2E9C-101B-9397-08002B2CF9AE}" pid="7" name="MSIP_Label_fde7aacd-7cc4-4c31-9e6f-7ef306428f09_Application">
    <vt:lpwstr>Microsoft Azure Information Protection</vt:lpwstr>
  </property>
  <property fmtid="{D5CDD505-2E9C-101B-9397-08002B2CF9AE}" pid="8" name="MSIP_Label_fde7aacd-7cc4-4c31-9e6f-7ef306428f09_ActionId">
    <vt:lpwstr>08bd3b29-f69f-470d-95bb-fed004b95255</vt:lpwstr>
  </property>
  <property fmtid="{D5CDD505-2E9C-101B-9397-08002B2CF9AE}" pid="9" name="MSIP_Label_fde7aacd-7cc4-4c31-9e6f-7ef306428f09_Extended_MSFT_Method">
    <vt:lpwstr>Manual</vt:lpwstr>
  </property>
  <property fmtid="{D5CDD505-2E9C-101B-9397-08002B2CF9AE}" pid="10" name="Sensitivity">
    <vt:lpwstr>#PUBLICO</vt:lpwstr>
  </property>
  <property fmtid="{D5CDD505-2E9C-101B-9397-08002B2CF9AE}" pid="11" name="ContentTypeId">
    <vt:lpwstr>0x010100CF76F4B785416546AF6C2D86C3CC016B005D01BA318CA0B74D97E7A6AFBDE9293C</vt:lpwstr>
  </property>
</Properties>
</file>