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88604\Desktop\Docs assinados DF's 2019\Publicação\3TRI19\"/>
    </mc:Choice>
  </mc:AlternateContent>
  <xr:revisionPtr revIDLastSave="0" documentId="13_ncr:1_{6ABFD083-F1A5-4DDB-A3DD-FA2504A903F3}" xr6:coauthVersionLast="44" xr6:coauthVersionMax="44" xr10:uidLastSave="{00000000-0000-0000-0000-000000000000}"/>
  <bookViews>
    <workbookView xWindow="-120" yWindow="-120" windowWidth="24240" windowHeight="13140" activeTab="5" xr2:uid="{DA16B085-E645-4367-AF86-655DD7C74BA6}"/>
  </bookViews>
  <sheets>
    <sheet name="BP" sheetId="2" r:id="rId1"/>
    <sheet name="DRE" sheetId="3" r:id="rId2"/>
    <sheet name="DRA" sheetId="4" r:id="rId3"/>
    <sheet name="DMPL" sheetId="1" r:id="rId4"/>
    <sheet name="DFC" sheetId="5" r:id="rId5"/>
    <sheet name="DVA" sheetId="6" r:id="rId6"/>
  </sheets>
  <definedNames>
    <definedName name="_xlnm._FilterDatabase" localSheetId="5" hidden="1">DVA!$A$3:$D$40</definedName>
    <definedName name="COD_SINAF">#REF!</definedName>
    <definedName name="DF7436SR644_GECTCFGTS001_CXPAR_DISP" localSheetId="4" hidden="1">DFC!#REF!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1" l="1"/>
  <c r="P31" i="1" s="1"/>
  <c r="M30" i="1"/>
  <c r="P30" i="1" s="1"/>
  <c r="L30" i="1"/>
  <c r="O29" i="1"/>
  <c r="P29" i="1" s="1"/>
  <c r="P28" i="1"/>
  <c r="O28" i="1"/>
  <c r="N27" i="1"/>
  <c r="P27" i="1" s="1"/>
  <c r="P26" i="1"/>
  <c r="N26" i="1"/>
  <c r="N25" i="1"/>
  <c r="P25" i="1" s="1"/>
  <c r="O24" i="1"/>
  <c r="M24" i="1"/>
  <c r="L24" i="1"/>
  <c r="K24" i="1"/>
  <c r="J24" i="1"/>
  <c r="I24" i="1"/>
  <c r="O23" i="1"/>
  <c r="O32" i="1" s="1"/>
  <c r="M23" i="1"/>
  <c r="M32" i="1" s="1"/>
  <c r="L23" i="1"/>
  <c r="L32" i="1" s="1"/>
  <c r="K23" i="1"/>
  <c r="J23" i="1"/>
  <c r="J32" i="1" s="1"/>
  <c r="I23" i="1"/>
  <c r="I32" i="1" s="1"/>
  <c r="P22" i="1"/>
  <c r="K22" i="1"/>
  <c r="K32" i="1" s="1"/>
  <c r="I22" i="1"/>
  <c r="P21" i="1"/>
  <c r="M19" i="1"/>
  <c r="I19" i="1"/>
  <c r="O18" i="1"/>
  <c r="P18" i="1" s="1"/>
  <c r="P17" i="1"/>
  <c r="N17" i="1"/>
  <c r="N16" i="1"/>
  <c r="P16" i="1" s="1"/>
  <c r="P15" i="1"/>
  <c r="N15" i="1"/>
  <c r="O14" i="1"/>
  <c r="N14" i="1"/>
  <c r="M14" i="1"/>
  <c r="L14" i="1"/>
  <c r="K14" i="1"/>
  <c r="J14" i="1"/>
  <c r="J8" i="1" s="1"/>
  <c r="I14" i="1"/>
  <c r="P14" i="1" s="1"/>
  <c r="O13" i="1"/>
  <c r="P13" i="1" s="1"/>
  <c r="P12" i="1"/>
  <c r="O12" i="1"/>
  <c r="N12" i="1"/>
  <c r="N11" i="1"/>
  <c r="N9" i="1" s="1"/>
  <c r="N8" i="1" s="1"/>
  <c r="P10" i="1"/>
  <c r="N10" i="1"/>
  <c r="O9" i="1"/>
  <c r="M9" i="1"/>
  <c r="L9" i="1"/>
  <c r="K9" i="1"/>
  <c r="P9" i="1" s="1"/>
  <c r="J9" i="1"/>
  <c r="I9" i="1"/>
  <c r="O8" i="1"/>
  <c r="O19" i="1" s="1"/>
  <c r="M8" i="1"/>
  <c r="L8" i="1"/>
  <c r="L19" i="1" s="1"/>
  <c r="K8" i="1"/>
  <c r="K19" i="1" s="1"/>
  <c r="I8" i="1"/>
  <c r="N7" i="1"/>
  <c r="P7" i="1" s="1"/>
  <c r="I7" i="1"/>
  <c r="P6" i="1"/>
  <c r="P8" i="1" l="1"/>
  <c r="J19" i="1"/>
  <c r="P24" i="1"/>
  <c r="P19" i="1"/>
  <c r="N19" i="1"/>
  <c r="N24" i="1"/>
  <c r="N23" i="1" s="1"/>
  <c r="N32" i="1" s="1"/>
  <c r="P11" i="1"/>
  <c r="H36" i="6"/>
  <c r="G36" i="6"/>
  <c r="F36" i="6"/>
  <c r="E36" i="6"/>
  <c r="H34" i="6"/>
  <c r="G34" i="6"/>
  <c r="F34" i="6"/>
  <c r="E34" i="6"/>
  <c r="H30" i="6"/>
  <c r="G30" i="6"/>
  <c r="F30" i="6"/>
  <c r="E30" i="6"/>
  <c r="H24" i="6"/>
  <c r="H23" i="6" s="1"/>
  <c r="G24" i="6"/>
  <c r="F24" i="6"/>
  <c r="E24" i="6"/>
  <c r="E23" i="6" s="1"/>
  <c r="G23" i="6"/>
  <c r="H18" i="6"/>
  <c r="G18" i="6"/>
  <c r="F18" i="6"/>
  <c r="E18" i="6"/>
  <c r="H8" i="6"/>
  <c r="G8" i="6"/>
  <c r="F8" i="6"/>
  <c r="E8" i="6"/>
  <c r="H5" i="6"/>
  <c r="H17" i="6" s="1"/>
  <c r="H22" i="6" s="1"/>
  <c r="G5" i="6"/>
  <c r="G17" i="6" s="1"/>
  <c r="G22" i="6" s="1"/>
  <c r="F5" i="6"/>
  <c r="F17" i="6" s="1"/>
  <c r="F22" i="6" s="1"/>
  <c r="E5" i="6"/>
  <c r="E17" i="6" s="1"/>
  <c r="E22" i="6" s="1"/>
  <c r="G43" i="5"/>
  <c r="F43" i="5"/>
  <c r="E43" i="5"/>
  <c r="D43" i="5"/>
  <c r="G40" i="5"/>
  <c r="F40" i="5"/>
  <c r="E40" i="5"/>
  <c r="D40" i="5"/>
  <c r="G23" i="5"/>
  <c r="F23" i="5"/>
  <c r="E23" i="5"/>
  <c r="D23" i="5"/>
  <c r="G7" i="5"/>
  <c r="F7" i="5"/>
  <c r="E7" i="5"/>
  <c r="D7" i="5"/>
  <c r="G22" i="5"/>
  <c r="G36" i="5" s="1"/>
  <c r="G45" i="5" s="1"/>
  <c r="G47" i="5" s="1"/>
  <c r="F22" i="5"/>
  <c r="F36" i="5" s="1"/>
  <c r="F45" i="5" s="1"/>
  <c r="F47" i="5" s="1"/>
  <c r="E22" i="5"/>
  <c r="E36" i="5" s="1"/>
  <c r="E45" i="5" s="1"/>
  <c r="E47" i="5" s="1"/>
  <c r="D22" i="5"/>
  <c r="D36" i="5" s="1"/>
  <c r="D45" i="5" s="1"/>
  <c r="D47" i="5" s="1"/>
  <c r="G11" i="4"/>
  <c r="F11" i="4"/>
  <c r="E11" i="4"/>
  <c r="D11" i="4"/>
  <c r="G9" i="4"/>
  <c r="F9" i="4"/>
  <c r="E9" i="4"/>
  <c r="D9" i="4"/>
  <c r="G6" i="4"/>
  <c r="F6" i="4"/>
  <c r="E6" i="4"/>
  <c r="D6" i="4"/>
  <c r="G14" i="4"/>
  <c r="F14" i="4"/>
  <c r="E14" i="4"/>
  <c r="D14" i="4"/>
  <c r="G17" i="3"/>
  <c r="F17" i="3"/>
  <c r="E17" i="3"/>
  <c r="D17" i="3"/>
  <c r="G7" i="3"/>
  <c r="F7" i="3"/>
  <c r="E7" i="3"/>
  <c r="D7" i="3"/>
  <c r="G5" i="3"/>
  <c r="G13" i="3" s="1"/>
  <c r="G16" i="3" s="1"/>
  <c r="G21" i="3" s="1"/>
  <c r="G23" i="3" s="1"/>
  <c r="G25" i="3" s="1"/>
  <c r="F5" i="3"/>
  <c r="F13" i="3" s="1"/>
  <c r="F16" i="3" s="1"/>
  <c r="F21" i="3" s="1"/>
  <c r="F23" i="3" s="1"/>
  <c r="F25" i="3" s="1"/>
  <c r="E5" i="3"/>
  <c r="E13" i="3" s="1"/>
  <c r="E16" i="3" s="1"/>
  <c r="E21" i="3" s="1"/>
  <c r="E23" i="3" s="1"/>
  <c r="E25" i="3" s="1"/>
  <c r="D5" i="3"/>
  <c r="D13" i="3" s="1"/>
  <c r="D16" i="3" s="1"/>
  <c r="D21" i="3" s="1"/>
  <c r="D23" i="3" s="1"/>
  <c r="D25" i="3" s="1"/>
  <c r="E25" i="2"/>
  <c r="D25" i="2"/>
  <c r="E23" i="2"/>
  <c r="D23" i="2"/>
  <c r="E17" i="2"/>
  <c r="E16" i="2" s="1"/>
  <c r="D17" i="2"/>
  <c r="E12" i="2"/>
  <c r="E11" i="2" s="1"/>
  <c r="D12" i="2"/>
  <c r="D11" i="2" s="1"/>
  <c r="E6" i="2"/>
  <c r="D6" i="2"/>
  <c r="E5" i="2" l="1"/>
  <c r="F23" i="6"/>
  <c r="P23" i="1"/>
  <c r="P32" i="1" s="1"/>
  <c r="D16" i="2"/>
  <c r="D5" i="2"/>
</calcChain>
</file>

<file path=xl/sharedStrings.xml><?xml version="1.0" encoding="utf-8"?>
<sst xmlns="http://schemas.openxmlformats.org/spreadsheetml/2006/main" count="226" uniqueCount="172">
  <si>
    <t>Balanço Patrimonial</t>
  </si>
  <si>
    <t>Ativo</t>
  </si>
  <si>
    <t>Ativo Circulante</t>
  </si>
  <si>
    <t>Caixa e Equivalentes de Caixa</t>
  </si>
  <si>
    <t>(Nota 3)</t>
  </si>
  <si>
    <t>Instrumentos Financeiros</t>
  </si>
  <si>
    <t>(Notas 4.a; 4.d)</t>
  </si>
  <si>
    <t>Dividendos e Juros sobre o Capital Próprio a Receber</t>
  </si>
  <si>
    <t>(Nota 4.b)</t>
  </si>
  <si>
    <t>Outros Créditos</t>
  </si>
  <si>
    <t>Ativo Não Circulante</t>
  </si>
  <si>
    <t>Realizável a Longo Prazo</t>
  </si>
  <si>
    <t>Instrumentos Financeiros - Custo Amortizado</t>
  </si>
  <si>
    <t>(Nota 4.c)</t>
  </si>
  <si>
    <t>Outros Créditos de Longo Prazo</t>
  </si>
  <si>
    <t>(Nota 8)</t>
  </si>
  <si>
    <t>Investimentos</t>
  </si>
  <si>
    <t>(Nota 5)</t>
  </si>
  <si>
    <t>Passivo e Patrimônio Líquido</t>
  </si>
  <si>
    <t>Passivo Circulante</t>
  </si>
  <si>
    <t>Obrigações Fiscais e Previdenciárias</t>
  </si>
  <si>
    <t>Obrigações com Partes Relacionadas</t>
  </si>
  <si>
    <t>(Nota 12)</t>
  </si>
  <si>
    <t>Obrigações de Instrumentos Financeiros</t>
  </si>
  <si>
    <t>(Nota 4.d)</t>
  </si>
  <si>
    <t>Outras Obrigações</t>
  </si>
  <si>
    <t>Provisões</t>
  </si>
  <si>
    <t>Passivo Não Circulante</t>
  </si>
  <si>
    <t>Provisão para Tributos Diferidos</t>
  </si>
  <si>
    <t>Patrimônio Líquido</t>
  </si>
  <si>
    <t>(Nota 7)</t>
  </si>
  <si>
    <t>Capital Social</t>
  </si>
  <si>
    <t>Reservas de Lucros</t>
  </si>
  <si>
    <t>Dividendos Adicionais Propostos</t>
  </si>
  <si>
    <t>Ajustes de Avaliação Patrimonial</t>
  </si>
  <si>
    <t>Lucros Acumulados</t>
  </si>
  <si>
    <t>Resultado Líquido do Período</t>
  </si>
  <si>
    <t>As notas explicativas da administração são parte integrante das demonstrações contábeis.</t>
  </si>
  <si>
    <t>Demonstração do Resultado do Exercício</t>
  </si>
  <si>
    <t>3T19</t>
  </si>
  <si>
    <t>3T18</t>
  </si>
  <si>
    <t>9M19</t>
  </si>
  <si>
    <t>9M18</t>
  </si>
  <si>
    <t>Receitas e Despesas Operacionais</t>
  </si>
  <si>
    <t>Resultado de Investimentos em Participações Societárias</t>
  </si>
  <si>
    <t>Outras Receitas e Despesas Operacionais</t>
  </si>
  <si>
    <t>Despesas Gerais e Administrativas</t>
  </si>
  <si>
    <t>(Nota 9)</t>
  </si>
  <si>
    <t>Despesas de Tributos</t>
  </si>
  <si>
    <t>(Nota 10.a)</t>
  </si>
  <si>
    <t>Outras Receitas Operacionais</t>
  </si>
  <si>
    <t>Outras Despesas Operacionais</t>
  </si>
  <si>
    <t>Despesas de Provisão</t>
  </si>
  <si>
    <t>(Nota 10.b)</t>
  </si>
  <si>
    <t>Resultado Antes das Receitas e Despesas Financeiras</t>
  </si>
  <si>
    <t>Receitas Financeiras</t>
  </si>
  <si>
    <t>(Nota 11)</t>
  </si>
  <si>
    <t>Despesas Financeiras</t>
  </si>
  <si>
    <t>Resultado Antes da Tributação sobre o Lucro</t>
  </si>
  <si>
    <t>Imposto de Renda e Contribuição Social</t>
  </si>
  <si>
    <t>Imposto sobre a Renda</t>
  </si>
  <si>
    <t>Contribuição Social sobre o Lucro Líquido</t>
  </si>
  <si>
    <t>Tributos Diferidos</t>
  </si>
  <si>
    <t>Resultado Antes das Participações</t>
  </si>
  <si>
    <t>Participações sobre o Resultado - Dirigentes</t>
  </si>
  <si>
    <t>Quantidade de Ações</t>
  </si>
  <si>
    <t>Lucro Líquido por Ação (em R$)</t>
  </si>
  <si>
    <t>Demonstração do Resultado Abrangente</t>
  </si>
  <si>
    <t>Instrumentos Financeiros - Próprios</t>
  </si>
  <si>
    <t>(Nota 7.c)</t>
  </si>
  <si>
    <t>Ganhos e Perdas Não Realizados - Próprios</t>
  </si>
  <si>
    <t>Efeitos Tributários</t>
  </si>
  <si>
    <t>Instrumentos Financeiros - De Coligadas e Controladas em Conjunto</t>
  </si>
  <si>
    <t>Ganhos e Perdas Não Realizados - Investidas</t>
  </si>
  <si>
    <t>Outros Resultados Abrangentes</t>
  </si>
  <si>
    <t>Ganhos e Perdas por Variação na Participação Relativa em Investidas</t>
  </si>
  <si>
    <t>Ganhos e Perdas em Outros Resultados Abrangentes de Investidas</t>
  </si>
  <si>
    <t>Resultado Abrangente do Período</t>
  </si>
  <si>
    <t>Demonstração das Mutações do Patrimônio Líquido</t>
  </si>
  <si>
    <t>Lucros ou Prejuízos Acumulados</t>
  </si>
  <si>
    <t>Total</t>
  </si>
  <si>
    <t>Reserva Legal</t>
  </si>
  <si>
    <t>Reserva Estatutária</t>
  </si>
  <si>
    <t>Retenção de Lucros - Orçamento de Capital</t>
  </si>
  <si>
    <t>Instrumentos Financeiros - VJORA - Próprios</t>
  </si>
  <si>
    <t>Ajuste ao Valor de Mercado de Instrumentos Financeiros - VJORA - Próprios</t>
  </si>
  <si>
    <t>Provisão para Tributos Diferidos de Instrumentos Financeiros - VJORA - Próprios</t>
  </si>
  <si>
    <t>Instrumentos Financeiros - VJORA - De Coligadas e Controladas em Conjunto</t>
  </si>
  <si>
    <t>Ajuste ao Valor de Mercado de Instrumentos Financeiros - VJORA - De Investidas</t>
  </si>
  <si>
    <t>Outros Ajustes de Avaliação Patrimonial - Reflexos</t>
  </si>
  <si>
    <t>Resultado de Transações Patrimoniais entre Sócios</t>
  </si>
  <si>
    <t>Ajustes de Exercícios Anteriores</t>
  </si>
  <si>
    <t>Em 31 de dezembro de 2017</t>
  </si>
  <si>
    <t>Demonstração dos Fluxos de Caixa</t>
  </si>
  <si>
    <t>Fluxo de Caixa das Atividades Operacionais</t>
  </si>
  <si>
    <t>Ajustes ao Resultado do Exercício</t>
  </si>
  <si>
    <t>Despesa de Pessoal</t>
  </si>
  <si>
    <t>Despesas de Convênio com a Controladora</t>
  </si>
  <si>
    <t>Recuperação de Despesas por Convênio</t>
  </si>
  <si>
    <t>Despesa de Serviços Técnicos Especializados</t>
  </si>
  <si>
    <t>Outras Despesas Administrativas</t>
  </si>
  <si>
    <r>
      <t xml:space="preserve">Despesa de Provisão para </t>
    </r>
    <r>
      <rPr>
        <i/>
        <sz val="11"/>
        <color rgb="FF1F4E78"/>
        <rFont val="Arial"/>
        <family val="2"/>
      </rPr>
      <t>Impairment</t>
    </r>
    <r>
      <rPr>
        <sz val="11"/>
        <color rgb="FF1F4E78"/>
        <rFont val="Arial"/>
        <family val="2"/>
      </rPr>
      <t xml:space="preserve"> de Instrumento Financeiro</t>
    </r>
  </si>
  <si>
    <t>Despesa de Provisão para Obrigações Societárias</t>
  </si>
  <si>
    <t>Despesas de Provisões para Contingências Trabalhistas</t>
  </si>
  <si>
    <t>Resultado do Exercício Ajustado</t>
  </si>
  <si>
    <t>Variação de Ativos e Passivos</t>
  </si>
  <si>
    <t>(Aumento)/Redução de Instrumentos Financeiros</t>
  </si>
  <si>
    <t>(Aumento)/Redução de Dividendos e JCP a Receber</t>
  </si>
  <si>
    <t>(Aumento)/Redução de Créditos Tributários e Tributos a Compensar</t>
  </si>
  <si>
    <t>(Aumento)/Redução de Outros Créditos</t>
  </si>
  <si>
    <t>(Aumento)/Redução de Valores a Receber de Sociedades Ligadas</t>
  </si>
  <si>
    <t>Aumento/(Redução) de Obrigações Fiscais e Previdenciárias</t>
  </si>
  <si>
    <t>Aumento/(Redução) de Obrigações com a Controladora</t>
  </si>
  <si>
    <t>Aumento/(Redução) de Obrigações de Instrumentos Financeiros</t>
  </si>
  <si>
    <t>Aumento/(Redução) de Outras Obrigações</t>
  </si>
  <si>
    <t>Recebimento de Dividendos e Juros sobre o Capital Próprio</t>
  </si>
  <si>
    <t>Pagamento de Imposto de Renda e Contribuição Social</t>
  </si>
  <si>
    <t>Recolhimento de Imposto de Renda e Contribuição Social Retidos</t>
  </si>
  <si>
    <t>Caixa Líquido Gerado / (Consumido) pelas Atividades Operacionais</t>
  </si>
  <si>
    <t>Fluxo de Caixa das Atividades de Investimento</t>
  </si>
  <si>
    <t>Aquisição de Participação Societária / Aumento de Capital</t>
  </si>
  <si>
    <t>Alienação de Participação Societária / Redução de Capital</t>
  </si>
  <si>
    <t>Caixa Líquido Gerado / (Consumido) pelas Atividades de Investimento</t>
  </si>
  <si>
    <t>Fluxo de Caixa das Atividades de Financiamento</t>
  </si>
  <si>
    <t>Pagamento de Dividendos</t>
  </si>
  <si>
    <t>Caixa Líquido Gerado / (Consumido) pelas Atividades de Financiamento</t>
  </si>
  <si>
    <t>Aumento / (Redução) Líquido(a) de Caixa e Equivalentes de Caixa</t>
  </si>
  <si>
    <t>Caixa e Equivalentes de Caixa no Início do Período</t>
  </si>
  <si>
    <t>Caixa e Equivalentes de Caixa no Fim do Período</t>
  </si>
  <si>
    <t>Demonstração do Valor Adicionado</t>
  </si>
  <si>
    <t>1.</t>
  </si>
  <si>
    <t>Receitas</t>
  </si>
  <si>
    <t>Ganhos e Perdas em Aquisições e Alienações de Investimentos</t>
  </si>
  <si>
    <t>2.</t>
  </si>
  <si>
    <t>Insumos Adquiridos de Terceiros</t>
  </si>
  <si>
    <t>Amortização de Ativos Intangíveis</t>
  </si>
  <si>
    <t>Provisão para Redução ao Valor Recuperável de Ativos</t>
  </si>
  <si>
    <t>Convênio com a Controladora</t>
  </si>
  <si>
    <t>Convênio com Entidade sob Controle Comum</t>
  </si>
  <si>
    <t>Serviços Técnicos Especializados</t>
  </si>
  <si>
    <t>Provisão para Obrigações Societárias</t>
  </si>
  <si>
    <t>3.</t>
  </si>
  <si>
    <t>Valor Adicionado Bruto (1 - 2)</t>
  </si>
  <si>
    <t>4.</t>
  </si>
  <si>
    <t>Valor Adicionado Recebido em Transferência</t>
  </si>
  <si>
    <t>Resultado de Equivalência Patrimonial</t>
  </si>
  <si>
    <t>Receita de Juros sobre o Capital Próprio</t>
  </si>
  <si>
    <t>5.</t>
  </si>
  <si>
    <t>Valor Adicionado Total a Distribuir (3 + 4)</t>
  </si>
  <si>
    <t>6.</t>
  </si>
  <si>
    <t>Distribuição do Valor Adicionado</t>
  </si>
  <si>
    <t>Pessoal</t>
  </si>
  <si>
    <t>Remuneração Direta</t>
  </si>
  <si>
    <t>Benefícios e Encargos Sociais</t>
  </si>
  <si>
    <t>FGTS</t>
  </si>
  <si>
    <t>Provisão para Contingências Trabalhistas</t>
  </si>
  <si>
    <t>Impostos, Taxas e Contribuições</t>
  </si>
  <si>
    <t>INSS</t>
  </si>
  <si>
    <t>Outros Impostos, Taxas e Contribuições</t>
  </si>
  <si>
    <t>Remuneração de Capital de Terceiros</t>
  </si>
  <si>
    <t>Remuneração de Capital Próprio</t>
  </si>
  <si>
    <t>Dividendo Obrigatório</t>
  </si>
  <si>
    <t>Lucros Retidos</t>
  </si>
  <si>
    <t>Incorporação ao Capital</t>
  </si>
  <si>
    <t>(Nota 10.c)</t>
  </si>
  <si>
    <t>Ganhos e Perdas em Operações com Instrumentos Financeiros - VJORA - Próprios</t>
  </si>
  <si>
    <t>Tributos sobre Operações com Instrumentos Financeiros - VJORA - Próprios</t>
  </si>
  <si>
    <t>Resultado Líquido do Exercício</t>
  </si>
  <si>
    <t>Distribuição de Reservas</t>
  </si>
  <si>
    <t>Em 30 de setembro de 2018</t>
  </si>
  <si>
    <t>Em 31 de dezembro de 2018</t>
  </si>
  <si>
    <t>Em 30 de setembro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</si>
</sst>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,_);_(* \(#,##0,\);_(* &quot;-&quot;_);_(@_)"/>
    <numFmt numFmtId="166" formatCode="_(* #,##0_);_(* \(#,##0\);_(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1"/>
      <color theme="0"/>
      <name val="Arial"/>
      <family val="2"/>
    </font>
    <font>
      <sz val="11"/>
      <color rgb="FF1F4E78"/>
      <name val="Arial"/>
      <family val="2"/>
    </font>
    <font>
      <sz val="11"/>
      <color theme="1"/>
      <name val="Arial"/>
      <family val="2"/>
    </font>
    <font>
      <b/>
      <sz val="11"/>
      <color rgb="FF1F4E78"/>
      <name val="Arial"/>
      <family val="2"/>
    </font>
    <font>
      <i/>
      <sz val="11"/>
      <color rgb="FF1F4E78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/>
    <xf numFmtId="165" fontId="6" fillId="3" borderId="8" xfId="3" applyNumberFormat="1" applyFont="1" applyFill="1" applyBorder="1" applyAlignment="1">
      <alignment horizontal="left" vertical="center"/>
    </xf>
    <xf numFmtId="165" fontId="6" fillId="3" borderId="6" xfId="3" applyNumberFormat="1" applyFont="1" applyFill="1" applyBorder="1" applyAlignment="1">
      <alignment horizontal="center" vertical="center"/>
    </xf>
    <xf numFmtId="165" fontId="6" fillId="3" borderId="7" xfId="3" applyNumberFormat="1" applyFont="1" applyFill="1" applyBorder="1" applyAlignment="1">
      <alignment horizontal="right" vertical="center"/>
    </xf>
    <xf numFmtId="0" fontId="3" fillId="0" borderId="0" xfId="1" applyFont="1"/>
    <xf numFmtId="165" fontId="6" fillId="4" borderId="8" xfId="3" applyNumberFormat="1" applyFont="1" applyFill="1" applyBorder="1" applyAlignment="1">
      <alignment horizontal="left" vertical="center"/>
    </xf>
    <xf numFmtId="165" fontId="6" fillId="4" borderId="6" xfId="3" applyNumberFormat="1" applyFont="1" applyFill="1" applyBorder="1" applyAlignment="1">
      <alignment horizontal="center" vertical="center"/>
    </xf>
    <xf numFmtId="165" fontId="6" fillId="4" borderId="9" xfId="3" applyNumberFormat="1" applyFont="1" applyFill="1" applyBorder="1" applyAlignment="1">
      <alignment horizontal="right" vertical="center"/>
    </xf>
    <xf numFmtId="37" fontId="3" fillId="0" borderId="1" xfId="1" applyNumberFormat="1" applyFont="1" applyBorder="1"/>
    <xf numFmtId="165" fontId="7" fillId="5" borderId="8" xfId="3" applyNumberFormat="1" applyFont="1" applyFill="1" applyBorder="1" applyAlignment="1">
      <alignment horizontal="left" vertical="center"/>
    </xf>
    <xf numFmtId="165" fontId="7" fillId="5" borderId="6" xfId="3" applyNumberFormat="1" applyFont="1" applyFill="1" applyBorder="1" applyAlignment="1">
      <alignment horizontal="center" vertical="center"/>
    </xf>
    <xf numFmtId="165" fontId="7" fillId="5" borderId="9" xfId="3" applyNumberFormat="1" applyFont="1" applyFill="1" applyBorder="1" applyAlignment="1">
      <alignment horizontal="right" vertical="center"/>
    </xf>
    <xf numFmtId="165" fontId="6" fillId="5" borderId="8" xfId="3" applyNumberFormat="1" applyFont="1" applyFill="1" applyBorder="1" applyAlignment="1">
      <alignment horizontal="left" vertical="center"/>
    </xf>
    <xf numFmtId="165" fontId="6" fillId="5" borderId="6" xfId="3" applyNumberFormat="1" applyFont="1" applyFill="1" applyBorder="1" applyAlignment="1">
      <alignment horizontal="center" vertical="center"/>
    </xf>
    <xf numFmtId="165" fontId="6" fillId="5" borderId="9" xfId="3" applyNumberFormat="1" applyFont="1" applyFill="1" applyBorder="1" applyAlignment="1">
      <alignment horizontal="right" vertical="center"/>
    </xf>
    <xf numFmtId="165" fontId="7" fillId="5" borderId="10" xfId="3" applyNumberFormat="1" applyFont="1" applyFill="1" applyBorder="1" applyAlignment="1">
      <alignment horizontal="left" vertical="center" indent="1"/>
    </xf>
    <xf numFmtId="165" fontId="7" fillId="5" borderId="8" xfId="3" applyNumberFormat="1" applyFont="1" applyFill="1" applyBorder="1" applyAlignment="1">
      <alignment horizontal="left" vertical="center" indent="1"/>
    </xf>
    <xf numFmtId="165" fontId="7" fillId="5" borderId="11" xfId="3" applyNumberFormat="1" applyFont="1" applyFill="1" applyBorder="1" applyAlignment="1">
      <alignment horizontal="center" vertical="center"/>
    </xf>
    <xf numFmtId="165" fontId="7" fillId="5" borderId="7" xfId="3" applyNumberFormat="1" applyFont="1" applyFill="1" applyBorder="1" applyAlignment="1">
      <alignment horizontal="right" vertical="center"/>
    </xf>
    <xf numFmtId="165" fontId="6" fillId="5" borderId="12" xfId="3" applyNumberFormat="1" applyFont="1" applyFill="1" applyBorder="1" applyAlignment="1">
      <alignment horizontal="left" vertical="center"/>
    </xf>
    <xf numFmtId="165" fontId="6" fillId="5" borderId="11" xfId="3" applyNumberFormat="1" applyFont="1" applyFill="1" applyBorder="1" applyAlignment="1">
      <alignment horizontal="center" vertical="center"/>
    </xf>
    <xf numFmtId="165" fontId="6" fillId="3" borderId="0" xfId="3" applyNumberFormat="1" applyFont="1" applyFill="1" applyAlignment="1">
      <alignment horizontal="left" vertical="center"/>
    </xf>
    <xf numFmtId="165" fontId="6" fillId="3" borderId="1" xfId="3" applyNumberFormat="1" applyFont="1" applyFill="1" applyBorder="1" applyAlignment="1">
      <alignment horizontal="center" vertical="center"/>
    </xf>
    <xf numFmtId="165" fontId="6" fillId="3" borderId="9" xfId="3" applyNumberFormat="1" applyFont="1" applyFill="1" applyBorder="1" applyAlignment="1">
      <alignment horizontal="right" vertical="center"/>
    </xf>
    <xf numFmtId="165" fontId="6" fillId="4" borderId="12" xfId="3" applyNumberFormat="1" applyFont="1" applyFill="1" applyBorder="1" applyAlignment="1">
      <alignment horizontal="left" vertical="center"/>
    </xf>
    <xf numFmtId="165" fontId="7" fillId="4" borderId="11" xfId="3" applyNumberFormat="1" applyFont="1" applyFill="1" applyBorder="1" applyAlignment="1">
      <alignment horizontal="center" vertical="center"/>
    </xf>
    <xf numFmtId="165" fontId="7" fillId="5" borderId="0" xfId="3" applyNumberFormat="1" applyFont="1" applyFill="1" applyAlignment="1">
      <alignment horizontal="left" vertical="center"/>
    </xf>
    <xf numFmtId="165" fontId="7" fillId="5" borderId="12" xfId="3" applyNumberFormat="1" applyFont="1" applyFill="1" applyBorder="1" applyAlignment="1">
      <alignment horizontal="left" vertical="center"/>
    </xf>
    <xf numFmtId="165" fontId="7" fillId="5" borderId="1" xfId="3" applyNumberFormat="1" applyFont="1" applyFill="1" applyBorder="1" applyAlignment="1">
      <alignment horizontal="center" vertical="center"/>
    </xf>
    <xf numFmtId="165" fontId="6" fillId="4" borderId="11" xfId="3" applyNumberFormat="1" applyFont="1" applyFill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8" fillId="0" borderId="0" xfId="1" applyFont="1"/>
    <xf numFmtId="0" fontId="6" fillId="4" borderId="10" xfId="4" applyFont="1" applyFill="1" applyBorder="1" applyAlignment="1">
      <alignment horizontal="left" vertical="center" indent="1"/>
    </xf>
    <xf numFmtId="0" fontId="6" fillId="4" borderId="11" xfId="4" applyFont="1" applyFill="1" applyBorder="1" applyAlignment="1">
      <alignment horizontal="center" vertical="center"/>
    </xf>
    <xf numFmtId="0" fontId="7" fillId="5" borderId="10" xfId="4" applyFont="1" applyFill="1" applyBorder="1" applyAlignment="1">
      <alignment horizontal="left" vertical="center" indent="1"/>
    </xf>
    <xf numFmtId="0" fontId="7" fillId="5" borderId="11" xfId="4" applyFont="1" applyFill="1" applyBorder="1" applyAlignment="1">
      <alignment horizontal="center" vertical="center"/>
    </xf>
    <xf numFmtId="165" fontId="7" fillId="5" borderId="9" xfId="4" quotePrefix="1" applyNumberFormat="1" applyFont="1" applyFill="1" applyBorder="1" applyAlignment="1">
      <alignment vertical="center"/>
    </xf>
    <xf numFmtId="165" fontId="6" fillId="4" borderId="9" xfId="4" applyNumberFormat="1" applyFont="1" applyFill="1" applyBorder="1" applyAlignment="1">
      <alignment vertical="center"/>
    </xf>
    <xf numFmtId="164" fontId="3" fillId="0" borderId="0" xfId="1" applyNumberFormat="1" applyFont="1"/>
    <xf numFmtId="0" fontId="7" fillId="4" borderId="11" xfId="4" applyFont="1" applyFill="1" applyBorder="1" applyAlignment="1">
      <alignment horizontal="center" vertical="center"/>
    </xf>
    <xf numFmtId="166" fontId="6" fillId="4" borderId="9" xfId="3" applyNumberFormat="1" applyFont="1" applyFill="1" applyBorder="1" applyAlignment="1">
      <alignment vertical="center"/>
    </xf>
    <xf numFmtId="44" fontId="6" fillId="4" borderId="9" xfId="5" applyFont="1" applyFill="1" applyBorder="1" applyAlignment="1">
      <alignment vertical="center"/>
    </xf>
    <xf numFmtId="4" fontId="7" fillId="0" borderId="0" xfId="1" applyNumberFormat="1" applyFont="1"/>
    <xf numFmtId="4" fontId="8" fillId="0" borderId="0" xfId="1" applyNumberFormat="1" applyFont="1"/>
    <xf numFmtId="0" fontId="6" fillId="5" borderId="10" xfId="4" applyFont="1" applyFill="1" applyBorder="1" applyAlignment="1">
      <alignment horizontal="left" vertical="center" indent="1"/>
    </xf>
    <xf numFmtId="165" fontId="6" fillId="5" borderId="9" xfId="4" quotePrefix="1" applyNumberFormat="1" applyFont="1" applyFill="1" applyBorder="1" applyAlignment="1">
      <alignment vertical="center"/>
    </xf>
    <xf numFmtId="0" fontId="7" fillId="5" borderId="10" xfId="4" applyFont="1" applyFill="1" applyBorder="1" applyAlignment="1">
      <alignment horizontal="left" vertical="center" indent="2"/>
    </xf>
    <xf numFmtId="0" fontId="7" fillId="6" borderId="0" xfId="1" applyFont="1" applyFill="1"/>
    <xf numFmtId="0" fontId="7" fillId="6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9" fillId="5" borderId="12" xfId="4" applyFont="1" applyFill="1" applyBorder="1" applyAlignment="1">
      <alignment horizontal="left" vertical="center" indent="2"/>
    </xf>
    <xf numFmtId="0" fontId="11" fillId="4" borderId="10" xfId="1" applyFont="1" applyFill="1" applyBorder="1" applyAlignment="1">
      <alignment vertical="center"/>
    </xf>
    <xf numFmtId="49" fontId="11" fillId="4" borderId="12" xfId="1" applyNumberFormat="1" applyFont="1" applyFill="1" applyBorder="1" applyAlignment="1">
      <alignment horizontal="center" vertical="center"/>
    </xf>
    <xf numFmtId="165" fontId="11" fillId="4" borderId="9" xfId="1" applyNumberFormat="1" applyFont="1" applyFill="1" applyBorder="1" applyAlignment="1">
      <alignment vertical="center"/>
    </xf>
    <xf numFmtId="0" fontId="11" fillId="5" borderId="10" xfId="1" applyFont="1" applyFill="1" applyBorder="1" applyAlignment="1">
      <alignment horizontal="left" vertical="center" indent="1"/>
    </xf>
    <xf numFmtId="49" fontId="11" fillId="5" borderId="12" xfId="1" applyNumberFormat="1" applyFont="1" applyFill="1" applyBorder="1" applyAlignment="1">
      <alignment horizontal="left" vertical="center" indent="1"/>
    </xf>
    <xf numFmtId="165" fontId="11" fillId="5" borderId="9" xfId="1" applyNumberFormat="1" applyFont="1" applyFill="1" applyBorder="1" applyAlignment="1">
      <alignment horizontal="left" vertical="center" indent="1"/>
    </xf>
    <xf numFmtId="0" fontId="9" fillId="5" borderId="10" xfId="1" applyFont="1" applyFill="1" applyBorder="1" applyAlignment="1">
      <alignment horizontal="left" vertical="center" indent="2"/>
    </xf>
    <xf numFmtId="49" fontId="9" fillId="5" borderId="12" xfId="1" applyNumberFormat="1" applyFont="1" applyFill="1" applyBorder="1" applyAlignment="1">
      <alignment horizontal="left" vertical="center" indent="2"/>
    </xf>
    <xf numFmtId="165" fontId="9" fillId="5" borderId="9" xfId="1" applyNumberFormat="1" applyFont="1" applyFill="1" applyBorder="1" applyAlignment="1">
      <alignment horizontal="left" vertical="center" indent="2"/>
    </xf>
    <xf numFmtId="49" fontId="9" fillId="5" borderId="12" xfId="1" applyNumberFormat="1" applyFont="1" applyFill="1" applyBorder="1" applyAlignment="1">
      <alignment horizontal="left" vertical="center" indent="3"/>
    </xf>
    <xf numFmtId="0" fontId="9" fillId="0" borderId="10" xfId="1" applyFont="1" applyBorder="1" applyAlignment="1">
      <alignment vertical="center"/>
    </xf>
    <xf numFmtId="49" fontId="9" fillId="0" borderId="12" xfId="1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vertical="center"/>
    </xf>
    <xf numFmtId="0" fontId="10" fillId="0" borderId="0" xfId="7" applyFont="1" applyAlignment="1">
      <alignment vertical="center"/>
    </xf>
    <xf numFmtId="0" fontId="10" fillId="0" borderId="0" xfId="7" applyFont="1" applyAlignment="1">
      <alignment horizontal="center" vertical="center"/>
    </xf>
    <xf numFmtId="0" fontId="9" fillId="0" borderId="0" xfId="7" applyFont="1" applyAlignment="1">
      <alignment vertical="center"/>
    </xf>
    <xf numFmtId="0" fontId="11" fillId="0" borderId="11" xfId="7" applyFont="1" applyBorder="1" applyAlignment="1">
      <alignment vertical="center"/>
    </xf>
    <xf numFmtId="0" fontId="9" fillId="0" borderId="11" xfId="7" applyFont="1" applyBorder="1" applyAlignment="1">
      <alignment horizontal="center" vertical="center"/>
    </xf>
    <xf numFmtId="0" fontId="11" fillId="0" borderId="9" xfId="7" applyFont="1" applyBorder="1" applyAlignment="1">
      <alignment horizontal="right" vertical="center"/>
    </xf>
    <xf numFmtId="0" fontId="13" fillId="0" borderId="0" xfId="7" applyFont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vertical="center"/>
    </xf>
    <xf numFmtId="49" fontId="11" fillId="4" borderId="12" xfId="7" applyNumberFormat="1" applyFont="1" applyFill="1" applyBorder="1" applyAlignment="1">
      <alignment horizontal="center" vertical="center"/>
    </xf>
    <xf numFmtId="165" fontId="11" fillId="4" borderId="9" xfId="7" applyNumberFormat="1" applyFont="1" applyFill="1" applyBorder="1" applyAlignment="1">
      <alignment vertical="center"/>
    </xf>
    <xf numFmtId="0" fontId="9" fillId="5" borderId="10" xfId="4" applyFont="1" applyFill="1" applyBorder="1" applyAlignment="1">
      <alignment horizontal="center" vertical="center"/>
    </xf>
    <xf numFmtId="0" fontId="9" fillId="5" borderId="12" xfId="4" applyFont="1" applyFill="1" applyBorder="1" applyAlignment="1">
      <alignment horizontal="left" vertical="center"/>
    </xf>
    <xf numFmtId="0" fontId="11" fillId="5" borderId="12" xfId="4" applyFont="1" applyFill="1" applyBorder="1" applyAlignment="1">
      <alignment horizontal="left" vertical="center"/>
    </xf>
    <xf numFmtId="165" fontId="9" fillId="5" borderId="9" xfId="8" applyNumberFormat="1" applyFont="1" applyFill="1" applyBorder="1" applyAlignment="1">
      <alignment horizontal="right" vertical="center"/>
    </xf>
    <xf numFmtId="0" fontId="11" fillId="0" borderId="0" xfId="7" applyFont="1" applyAlignment="1">
      <alignment vertical="center"/>
    </xf>
    <xf numFmtId="0" fontId="11" fillId="5" borderId="10" xfId="4" applyFont="1" applyFill="1" applyBorder="1" applyAlignment="1">
      <alignment horizontal="center" vertical="center"/>
    </xf>
    <xf numFmtId="165" fontId="11" fillId="5" borderId="9" xfId="8" applyNumberFormat="1" applyFont="1" applyFill="1" applyBorder="1" applyAlignment="1">
      <alignment horizontal="right" vertical="center"/>
    </xf>
    <xf numFmtId="0" fontId="9" fillId="5" borderId="12" xfId="4" applyFont="1" applyFill="1" applyBorder="1" applyAlignment="1">
      <alignment horizontal="left" vertical="center" indent="1"/>
    </xf>
    <xf numFmtId="0" fontId="11" fillId="5" borderId="12" xfId="4" applyFont="1" applyFill="1" applyBorder="1" applyAlignment="1">
      <alignment horizontal="left" vertical="center" indent="1"/>
    </xf>
    <xf numFmtId="0" fontId="12" fillId="0" borderId="11" xfId="7" applyFont="1" applyBorder="1" applyAlignment="1">
      <alignment vertical="center"/>
    </xf>
    <xf numFmtId="0" fontId="10" fillId="0" borderId="11" xfId="7" applyFont="1" applyBorder="1" applyAlignment="1">
      <alignment horizontal="center" vertical="center"/>
    </xf>
    <xf numFmtId="165" fontId="10" fillId="0" borderId="9" xfId="7" applyNumberFormat="1" applyFont="1" applyBorder="1" applyAlignment="1">
      <alignment vertical="center"/>
    </xf>
    <xf numFmtId="0" fontId="8" fillId="2" borderId="4" xfId="9" applyFont="1" applyFill="1" applyBorder="1" applyAlignment="1">
      <alignment horizontal="center" vertical="center" wrapText="1"/>
    </xf>
    <xf numFmtId="165" fontId="9" fillId="4" borderId="12" xfId="9" quotePrefix="1" applyNumberFormat="1" applyFont="1" applyFill="1" applyBorder="1" applyAlignment="1">
      <alignment vertical="center"/>
    </xf>
    <xf numFmtId="165" fontId="9" fillId="4" borderId="11" xfId="9" quotePrefix="1" applyNumberFormat="1" applyFont="1" applyFill="1" applyBorder="1" applyAlignment="1">
      <alignment vertical="center"/>
    </xf>
    <xf numFmtId="0" fontId="9" fillId="5" borderId="10" xfId="9" applyFont="1" applyFill="1" applyBorder="1" applyAlignment="1">
      <alignment vertical="center"/>
    </xf>
    <xf numFmtId="0" fontId="9" fillId="5" borderId="12" xfId="9" applyFont="1" applyFill="1" applyBorder="1" applyAlignment="1">
      <alignment vertical="center"/>
    </xf>
    <xf numFmtId="0" fontId="9" fillId="5" borderId="12" xfId="9" applyFont="1" applyFill="1" applyBorder="1" applyAlignment="1">
      <alignment horizontal="center" vertical="center"/>
    </xf>
    <xf numFmtId="165" fontId="9" fillId="5" borderId="12" xfId="9" applyNumberFormat="1" applyFont="1" applyFill="1" applyBorder="1" applyAlignment="1">
      <alignment vertical="center"/>
    </xf>
    <xf numFmtId="165" fontId="9" fillId="5" borderId="11" xfId="9" applyNumberFormat="1" applyFont="1" applyFill="1" applyBorder="1" applyAlignment="1">
      <alignment vertical="center"/>
    </xf>
    <xf numFmtId="0" fontId="9" fillId="5" borderId="12" xfId="9" applyFont="1" applyFill="1" applyBorder="1" applyAlignment="1">
      <alignment horizontal="left" vertical="center" indent="1"/>
    </xf>
    <xf numFmtId="0" fontId="9" fillId="5" borderId="12" xfId="9" applyFont="1" applyFill="1" applyBorder="1" applyAlignment="1">
      <alignment horizontal="left" vertical="center" indent="2"/>
    </xf>
    <xf numFmtId="0" fontId="10" fillId="0" borderId="9" xfId="9" applyFont="1" applyBorder="1" applyAlignment="1">
      <alignment vertical="center"/>
    </xf>
    <xf numFmtId="0" fontId="10" fillId="0" borderId="9" xfId="9" applyFont="1" applyBorder="1" applyAlignment="1">
      <alignment horizontal="center" vertical="center"/>
    </xf>
    <xf numFmtId="0" fontId="7" fillId="6" borderId="0" xfId="9" applyFont="1" applyFill="1"/>
    <xf numFmtId="0" fontId="10" fillId="0" borderId="0" xfId="9" applyFont="1" applyAlignment="1">
      <alignment vertical="center"/>
    </xf>
    <xf numFmtId="0" fontId="10" fillId="0" borderId="0" xfId="9" applyFont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14" fontId="4" fillId="2" borderId="4" xfId="2" quotePrefix="1" applyNumberFormat="1" applyFont="1" applyFill="1" applyBorder="1" applyAlignment="1">
      <alignment horizontal="center" vertical="center"/>
    </xf>
    <xf numFmtId="14" fontId="4" fillId="2" borderId="7" xfId="2" quotePrefix="1" applyNumberFormat="1" applyFont="1" applyFill="1" applyBorder="1" applyAlignment="1">
      <alignment horizontal="center" vertical="center"/>
    </xf>
    <xf numFmtId="0" fontId="4" fillId="2" borderId="4" xfId="2" quotePrefix="1" applyFont="1" applyFill="1" applyBorder="1" applyAlignment="1">
      <alignment horizontal="center" vertical="center"/>
    </xf>
    <xf numFmtId="0" fontId="4" fillId="2" borderId="7" xfId="2" quotePrefix="1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/>
    </xf>
    <xf numFmtId="0" fontId="8" fillId="2" borderId="14" xfId="9" applyFont="1" applyFill="1" applyBorder="1" applyAlignment="1">
      <alignment horizontal="center" vertical="center" wrapText="1"/>
    </xf>
    <xf numFmtId="0" fontId="9" fillId="4" borderId="10" xfId="9" applyFont="1" applyFill="1" applyBorder="1" applyAlignment="1">
      <alignment horizontal="left" vertical="center"/>
    </xf>
    <xf numFmtId="0" fontId="9" fillId="4" borderId="12" xfId="9" applyFont="1" applyFill="1" applyBorder="1" applyAlignment="1">
      <alignment horizontal="left" vertical="center"/>
    </xf>
    <xf numFmtId="0" fontId="4" fillId="2" borderId="2" xfId="9" applyFont="1" applyFill="1" applyBorder="1" applyAlignment="1">
      <alignment horizontal="center" vertical="center" wrapText="1"/>
    </xf>
    <xf numFmtId="0" fontId="4" fillId="2" borderId="13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5" xfId="9" applyFont="1" applyFill="1" applyBorder="1" applyAlignment="1">
      <alignment horizontal="center" vertical="center" wrapText="1"/>
    </xf>
    <xf numFmtId="0" fontId="4" fillId="2" borderId="8" xfId="9" applyFont="1" applyFill="1" applyBorder="1" applyAlignment="1">
      <alignment horizontal="center" vertical="center" wrapText="1"/>
    </xf>
    <xf numFmtId="0" fontId="4" fillId="2" borderId="6" xfId="9" applyFont="1" applyFill="1" applyBorder="1" applyAlignment="1">
      <alignment horizontal="center" vertical="center" wrapText="1"/>
    </xf>
    <xf numFmtId="0" fontId="8" fillId="2" borderId="10" xfId="9" applyFont="1" applyFill="1" applyBorder="1" applyAlignment="1">
      <alignment horizontal="center" vertical="center" wrapText="1"/>
    </xf>
    <xf numFmtId="0" fontId="8" fillId="2" borderId="12" xfId="9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horizontal="center" vertical="center"/>
    </xf>
    <xf numFmtId="0" fontId="4" fillId="2" borderId="13" xfId="7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4" fillId="2" borderId="5" xfId="7" applyFont="1" applyFill="1" applyBorder="1" applyAlignment="1">
      <alignment horizontal="center" vertical="center"/>
    </xf>
    <xf numFmtId="0" fontId="4" fillId="2" borderId="8" xfId="7" applyFont="1" applyFill="1" applyBorder="1" applyAlignment="1">
      <alignment horizontal="center" vertical="center"/>
    </xf>
    <xf numFmtId="0" fontId="4" fillId="2" borderId="6" xfId="7" applyFont="1" applyFill="1" applyBorder="1" applyAlignment="1">
      <alignment horizontal="center" vertical="center"/>
    </xf>
  </cellXfs>
  <cellStyles count="10">
    <cellStyle name="Moeda 2" xfId="5" xr:uid="{8553C16B-5F89-4F1E-8E45-FCF16C8C4EFD}"/>
    <cellStyle name="Normal" xfId="0" builtinId="0"/>
    <cellStyle name="Normal 15" xfId="9" xr:uid="{1F5D678E-055C-4DCE-B762-27AE51925EEA}"/>
    <cellStyle name="Normal 2" xfId="1" xr:uid="{6974EC85-9A77-462C-92B9-E408235F5E01}"/>
    <cellStyle name="Normal 2 2" xfId="4" xr:uid="{BE503530-41C0-4E5A-A0D8-D3ABB0C7B4E4}"/>
    <cellStyle name="Normal 3" xfId="2" xr:uid="{0892ACF7-C4C8-46C4-9A0C-F1FF8F337E6E}"/>
    <cellStyle name="Normal 6" xfId="7" xr:uid="{17624C11-E346-49DB-A24C-ED59277F4B68}"/>
    <cellStyle name="Normal 7" xfId="6" xr:uid="{4B292598-E208-414E-9DD9-F9454E2F53A9}"/>
    <cellStyle name="Vírgula 2 2" xfId="3" xr:uid="{D44562AD-D661-4CAD-BD5C-BFF0BE60713F}"/>
    <cellStyle name="Vírgula 2 2 2" xfId="8" xr:uid="{ABC5DDF1-A009-4399-9C5E-78909884114A}"/>
  </cellStyles>
  <dxfs count="267"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0A025-D46D-4EEE-8B53-8A5A59E2D2F5}">
  <sheetPr>
    <tabColor theme="4" tint="-0.249977111117893"/>
  </sheetPr>
  <dimension ref="A3:E33"/>
  <sheetViews>
    <sheetView showGridLines="0" topLeftCell="A13" zoomScale="75" zoomScaleNormal="75" workbookViewId="0">
      <selection activeCell="A31" sqref="A31:XFD31"/>
    </sheetView>
  </sheetViews>
  <sheetFormatPr defaultRowHeight="14.25" x14ac:dyDescent="0.2"/>
  <cols>
    <col min="1" max="1" width="1.7109375" style="7" customWidth="1"/>
    <col min="2" max="2" width="55.7109375" style="7" customWidth="1"/>
    <col min="3" max="3" width="17.7109375" style="36" customWidth="1"/>
    <col min="4" max="5" width="15.7109375" style="37" customWidth="1"/>
    <col min="6" max="16384" width="9.140625" style="7"/>
  </cols>
  <sheetData>
    <row r="3" spans="1:5" s="2" customFormat="1" ht="15" customHeight="1" x14ac:dyDescent="0.25">
      <c r="A3" s="1"/>
      <c r="B3" s="111" t="s">
        <v>0</v>
      </c>
      <c r="C3" s="112"/>
      <c r="D3" s="115">
        <v>43738</v>
      </c>
      <c r="E3" s="115">
        <v>43465</v>
      </c>
    </row>
    <row r="4" spans="1:5" s="2" customFormat="1" ht="15" customHeight="1" x14ac:dyDescent="0.25">
      <c r="A4" s="1"/>
      <c r="B4" s="113"/>
      <c r="C4" s="114"/>
      <c r="D4" s="116"/>
      <c r="E4" s="116"/>
    </row>
    <row r="5" spans="1:5" ht="20.100000000000001" customHeight="1" x14ac:dyDescent="0.2">
      <c r="A5" s="3"/>
      <c r="B5" s="4" t="s">
        <v>1</v>
      </c>
      <c r="C5" s="5"/>
      <c r="D5" s="6">
        <f>D6+D11</f>
        <v>3773992000</v>
      </c>
      <c r="E5" s="6">
        <f>E6+E11</f>
        <v>3350909000</v>
      </c>
    </row>
    <row r="6" spans="1:5" ht="20.100000000000001" customHeight="1" x14ac:dyDescent="0.2">
      <c r="A6" s="3"/>
      <c r="B6" s="8" t="s">
        <v>2</v>
      </c>
      <c r="C6" s="9"/>
      <c r="D6" s="10">
        <f>SUM(D7:D10)</f>
        <v>1875223000</v>
      </c>
      <c r="E6" s="10">
        <f>SUM(E7:E10)</f>
        <v>1349246000</v>
      </c>
    </row>
    <row r="7" spans="1:5" ht="20.100000000000001" customHeight="1" x14ac:dyDescent="0.2">
      <c r="A7" s="11"/>
      <c r="B7" s="12" t="s">
        <v>3</v>
      </c>
      <c r="C7" s="13" t="s">
        <v>4</v>
      </c>
      <c r="D7" s="14">
        <v>434801000</v>
      </c>
      <c r="E7" s="14">
        <v>539947000</v>
      </c>
    </row>
    <row r="8" spans="1:5" ht="20.100000000000001" customHeight="1" x14ac:dyDescent="0.2">
      <c r="A8" s="3"/>
      <c r="B8" s="12" t="s">
        <v>5</v>
      </c>
      <c r="C8" s="13" t="s">
        <v>6</v>
      </c>
      <c r="D8" s="14">
        <v>1332291000</v>
      </c>
      <c r="E8" s="14">
        <v>739586000</v>
      </c>
    </row>
    <row r="9" spans="1:5" ht="20.100000000000001" customHeight="1" x14ac:dyDescent="0.2">
      <c r="A9" s="3"/>
      <c r="B9" s="12" t="s">
        <v>7</v>
      </c>
      <c r="C9" s="13" t="s">
        <v>8</v>
      </c>
      <c r="D9" s="14">
        <v>44033000</v>
      </c>
      <c r="E9" s="14">
        <v>31298000</v>
      </c>
    </row>
    <row r="10" spans="1:5" ht="20.100000000000001" customHeight="1" x14ac:dyDescent="0.2">
      <c r="A10" s="11"/>
      <c r="B10" s="12" t="s">
        <v>9</v>
      </c>
      <c r="C10" s="13"/>
      <c r="D10" s="14">
        <v>64098000</v>
      </c>
      <c r="E10" s="14">
        <v>38415000</v>
      </c>
    </row>
    <row r="11" spans="1:5" ht="20.100000000000001" customHeight="1" x14ac:dyDescent="0.2">
      <c r="A11" s="11"/>
      <c r="B11" s="8" t="s">
        <v>10</v>
      </c>
      <c r="C11" s="9"/>
      <c r="D11" s="10">
        <f>D12+D15</f>
        <v>1898769000</v>
      </c>
      <c r="E11" s="10">
        <f>E12+E15</f>
        <v>2001663000</v>
      </c>
    </row>
    <row r="12" spans="1:5" ht="20.100000000000001" customHeight="1" x14ac:dyDescent="0.2">
      <c r="A12" s="11"/>
      <c r="B12" s="15" t="s">
        <v>11</v>
      </c>
      <c r="C12" s="16"/>
      <c r="D12" s="17">
        <f t="shared" ref="D12" si="0">D13+D14</f>
        <v>7279000</v>
      </c>
      <c r="E12" s="17">
        <f>E13+E14</f>
        <v>31172000</v>
      </c>
    </row>
    <row r="13" spans="1:5" ht="20.100000000000001" customHeight="1" x14ac:dyDescent="0.2">
      <c r="A13" s="11"/>
      <c r="B13" s="18" t="s">
        <v>12</v>
      </c>
      <c r="C13" s="13" t="s">
        <v>13</v>
      </c>
      <c r="D13" s="14">
        <v>7279000</v>
      </c>
      <c r="E13" s="14">
        <v>4539000</v>
      </c>
    </row>
    <row r="14" spans="1:5" ht="20.100000000000001" customHeight="1" x14ac:dyDescent="0.2">
      <c r="A14" s="11"/>
      <c r="B14" s="19" t="s">
        <v>14</v>
      </c>
      <c r="C14" s="20" t="s">
        <v>15</v>
      </c>
      <c r="D14" s="14">
        <v>0</v>
      </c>
      <c r="E14" s="21">
        <v>26633000</v>
      </c>
    </row>
    <row r="15" spans="1:5" ht="20.100000000000001" customHeight="1" x14ac:dyDescent="0.2">
      <c r="A15" s="3"/>
      <c r="B15" s="22" t="s">
        <v>16</v>
      </c>
      <c r="C15" s="23" t="s">
        <v>17</v>
      </c>
      <c r="D15" s="17">
        <v>1891490000</v>
      </c>
      <c r="E15" s="17">
        <v>1970491000</v>
      </c>
    </row>
    <row r="16" spans="1:5" ht="20.100000000000001" customHeight="1" x14ac:dyDescent="0.2">
      <c r="A16" s="3"/>
      <c r="B16" s="24" t="s">
        <v>18</v>
      </c>
      <c r="C16" s="25"/>
      <c r="D16" s="26">
        <f>D17+D23+D25</f>
        <v>3773992000</v>
      </c>
      <c r="E16" s="26">
        <f>E17+E23+E25</f>
        <v>3350909000</v>
      </c>
    </row>
    <row r="17" spans="1:5" ht="20.100000000000001" customHeight="1" x14ac:dyDescent="0.2">
      <c r="A17" s="3"/>
      <c r="B17" s="27" t="s">
        <v>19</v>
      </c>
      <c r="C17" s="28"/>
      <c r="D17" s="10">
        <f>SUM(D18:D22)</f>
        <v>330780000</v>
      </c>
      <c r="E17" s="10">
        <f>SUM(E18:E22)</f>
        <v>293950000</v>
      </c>
    </row>
    <row r="18" spans="1:5" ht="20.100000000000001" customHeight="1" x14ac:dyDescent="0.2">
      <c r="A18" s="3"/>
      <c r="B18" s="29" t="s">
        <v>20</v>
      </c>
      <c r="C18" s="20" t="s">
        <v>15</v>
      </c>
      <c r="D18" s="14">
        <v>68877000</v>
      </c>
      <c r="E18" s="14">
        <v>61852000</v>
      </c>
    </row>
    <row r="19" spans="1:5" ht="20.100000000000001" customHeight="1" x14ac:dyDescent="0.2">
      <c r="A19" s="3"/>
      <c r="B19" s="30" t="s">
        <v>21</v>
      </c>
      <c r="C19" s="20" t="s">
        <v>22</v>
      </c>
      <c r="D19" s="14">
        <v>125844000</v>
      </c>
      <c r="E19" s="14">
        <v>108852000</v>
      </c>
    </row>
    <row r="20" spans="1:5" ht="20.100000000000001" customHeight="1" x14ac:dyDescent="0.2">
      <c r="A20" s="3"/>
      <c r="B20" s="30" t="s">
        <v>23</v>
      </c>
      <c r="C20" s="20" t="s">
        <v>24</v>
      </c>
      <c r="D20" s="14">
        <v>119277000</v>
      </c>
      <c r="E20" s="14">
        <v>111305000</v>
      </c>
    </row>
    <row r="21" spans="1:5" ht="20.100000000000001" customHeight="1" x14ac:dyDescent="0.2">
      <c r="A21" s="3"/>
      <c r="B21" s="30" t="s">
        <v>25</v>
      </c>
      <c r="C21" s="20"/>
      <c r="D21" s="14">
        <v>0</v>
      </c>
      <c r="E21" s="14">
        <v>49000</v>
      </c>
    </row>
    <row r="22" spans="1:5" ht="20.100000000000001" customHeight="1" x14ac:dyDescent="0.2">
      <c r="A22" s="3"/>
      <c r="B22" s="29" t="s">
        <v>26</v>
      </c>
      <c r="C22" s="31" t="s">
        <v>24</v>
      </c>
      <c r="D22" s="14">
        <v>16782000</v>
      </c>
      <c r="E22" s="14">
        <v>11892000</v>
      </c>
    </row>
    <row r="23" spans="1:5" ht="20.100000000000001" customHeight="1" x14ac:dyDescent="0.2">
      <c r="A23" s="3"/>
      <c r="B23" s="27" t="s">
        <v>27</v>
      </c>
      <c r="C23" s="32"/>
      <c r="D23" s="10">
        <f>D24</f>
        <v>34629000</v>
      </c>
      <c r="E23" s="10">
        <f>E24</f>
        <v>28387000</v>
      </c>
    </row>
    <row r="24" spans="1:5" ht="20.100000000000001" customHeight="1" x14ac:dyDescent="0.2">
      <c r="A24" s="3"/>
      <c r="B24" s="29" t="s">
        <v>28</v>
      </c>
      <c r="C24" s="20" t="s">
        <v>15</v>
      </c>
      <c r="D24" s="14">
        <v>34629000</v>
      </c>
      <c r="E24" s="14">
        <v>28387000</v>
      </c>
    </row>
    <row r="25" spans="1:5" ht="20.100000000000001" customHeight="1" x14ac:dyDescent="0.2">
      <c r="A25" s="3"/>
      <c r="B25" s="27" t="s">
        <v>29</v>
      </c>
      <c r="C25" s="28" t="s">
        <v>30</v>
      </c>
      <c r="D25" s="10">
        <f>SUM(D26:D30)</f>
        <v>3408583000</v>
      </c>
      <c r="E25" s="10">
        <f>SUM(E26:E30)</f>
        <v>3028572000</v>
      </c>
    </row>
    <row r="26" spans="1:5" ht="20.100000000000001" customHeight="1" x14ac:dyDescent="0.2">
      <c r="A26" s="3"/>
      <c r="B26" s="29" t="s">
        <v>31</v>
      </c>
      <c r="C26" s="31"/>
      <c r="D26" s="14">
        <v>2854884000</v>
      </c>
      <c r="E26" s="14">
        <v>2821931000</v>
      </c>
    </row>
    <row r="27" spans="1:5" ht="20.100000000000001" customHeight="1" x14ac:dyDescent="0.2">
      <c r="A27" s="3"/>
      <c r="B27" s="30" t="s">
        <v>32</v>
      </c>
      <c r="C27" s="20"/>
      <c r="D27" s="14">
        <v>123680000</v>
      </c>
      <c r="E27" s="14">
        <v>345743000</v>
      </c>
    </row>
    <row r="28" spans="1:5" ht="20.100000000000001" customHeight="1" x14ac:dyDescent="0.2">
      <c r="A28" s="3"/>
      <c r="B28" s="12" t="s">
        <v>33</v>
      </c>
      <c r="C28" s="13"/>
      <c r="D28" s="14">
        <v>189110000</v>
      </c>
      <c r="E28" s="14">
        <v>0</v>
      </c>
    </row>
    <row r="29" spans="1:5" ht="20.100000000000001" customHeight="1" x14ac:dyDescent="0.2">
      <c r="A29" s="3"/>
      <c r="B29" s="12" t="s">
        <v>34</v>
      </c>
      <c r="C29" s="13"/>
      <c r="D29" s="14">
        <v>-36136000</v>
      </c>
      <c r="E29" s="14">
        <v>-139102000</v>
      </c>
    </row>
    <row r="30" spans="1:5" ht="20.100000000000001" customHeight="1" x14ac:dyDescent="0.2">
      <c r="A30" s="3"/>
      <c r="B30" s="12" t="s">
        <v>35</v>
      </c>
      <c r="C30" s="13"/>
      <c r="D30" s="14">
        <v>277045000</v>
      </c>
      <c r="E30" s="14">
        <v>0</v>
      </c>
    </row>
    <row r="31" spans="1:5" ht="15" customHeight="1" x14ac:dyDescent="0.2">
      <c r="A31" s="3"/>
      <c r="B31" s="33" t="s">
        <v>37</v>
      </c>
      <c r="C31" s="34"/>
      <c r="D31" s="35"/>
      <c r="E31" s="35"/>
    </row>
    <row r="32" spans="1:5" ht="15" customHeight="1" x14ac:dyDescent="0.2">
      <c r="A32" s="3"/>
    </row>
    <row r="33" ht="15" customHeight="1" x14ac:dyDescent="0.2"/>
  </sheetData>
  <mergeCells count="3">
    <mergeCell ref="B3:C4"/>
    <mergeCell ref="D3:D4"/>
    <mergeCell ref="E3:E4"/>
  </mergeCells>
  <conditionalFormatting sqref="B3 B26:C27 B29:C29 C30 E11:E12">
    <cfRule type="cellIs" dxfId="266" priority="174" operator="lessThan">
      <formula>0</formula>
    </cfRule>
  </conditionalFormatting>
  <conditionalFormatting sqref="C25">
    <cfRule type="cellIs" dxfId="265" priority="172" operator="lessThan">
      <formula>0</formula>
    </cfRule>
  </conditionalFormatting>
  <conditionalFormatting sqref="C9:C10">
    <cfRule type="cellIs" dxfId="264" priority="169" operator="lessThan">
      <formula>0</formula>
    </cfRule>
  </conditionalFormatting>
  <conditionalFormatting sqref="C8">
    <cfRule type="cellIs" dxfId="263" priority="170" operator="lessThan">
      <formula>0</formula>
    </cfRule>
  </conditionalFormatting>
  <conditionalFormatting sqref="C17">
    <cfRule type="cellIs" dxfId="262" priority="161" operator="lessThan">
      <formula>0</formula>
    </cfRule>
  </conditionalFormatting>
  <conditionalFormatting sqref="E3">
    <cfRule type="cellIs" dxfId="261" priority="135" operator="lessThan">
      <formula>0</formula>
    </cfRule>
  </conditionalFormatting>
  <conditionalFormatting sqref="C11 C5:C7">
    <cfRule type="cellIs" dxfId="260" priority="171" operator="lessThan">
      <formula>0</formula>
    </cfRule>
  </conditionalFormatting>
  <conditionalFormatting sqref="C17">
    <cfRule type="cellIs" dxfId="259" priority="162" operator="lessThan">
      <formula>0</formula>
    </cfRule>
  </conditionalFormatting>
  <conditionalFormatting sqref="C16">
    <cfRule type="cellIs" dxfId="258" priority="173" operator="lessThan">
      <formula>0</formula>
    </cfRule>
  </conditionalFormatting>
  <conditionalFormatting sqref="C9:C10">
    <cfRule type="cellIs" dxfId="257" priority="168" operator="lessThan">
      <formula>0</formula>
    </cfRule>
  </conditionalFormatting>
  <conditionalFormatting sqref="C9">
    <cfRule type="cellIs" dxfId="256" priority="167" operator="lessThan">
      <formula>0</formula>
    </cfRule>
  </conditionalFormatting>
  <conditionalFormatting sqref="C10">
    <cfRule type="cellIs" dxfId="255" priority="166" operator="lessThan">
      <formula>0</formula>
    </cfRule>
  </conditionalFormatting>
  <conditionalFormatting sqref="C15 C12:C13 C19 C22">
    <cfRule type="cellIs" dxfId="254" priority="165" operator="lessThan">
      <formula>0</formula>
    </cfRule>
  </conditionalFormatting>
  <conditionalFormatting sqref="C15 C12:C13 C19 C22">
    <cfRule type="cellIs" dxfId="253" priority="164" operator="lessThan">
      <formula>0</formula>
    </cfRule>
  </conditionalFormatting>
  <conditionalFormatting sqref="C15 C12:C13 C19 C22">
    <cfRule type="cellIs" dxfId="252" priority="163" operator="lessThan">
      <formula>0</formula>
    </cfRule>
  </conditionalFormatting>
  <conditionalFormatting sqref="C17">
    <cfRule type="cellIs" dxfId="251" priority="160" operator="lessThan">
      <formula>0</formula>
    </cfRule>
  </conditionalFormatting>
  <conditionalFormatting sqref="C17">
    <cfRule type="cellIs" dxfId="250" priority="159" operator="lessThan">
      <formula>0</formula>
    </cfRule>
  </conditionalFormatting>
  <conditionalFormatting sqref="C19">
    <cfRule type="cellIs" dxfId="249" priority="158" operator="lessThan">
      <formula>0</formula>
    </cfRule>
  </conditionalFormatting>
  <conditionalFormatting sqref="C19">
    <cfRule type="cellIs" dxfId="248" priority="157" operator="lessThan">
      <formula>0</formula>
    </cfRule>
  </conditionalFormatting>
  <conditionalFormatting sqref="C19">
    <cfRule type="cellIs" dxfId="247" priority="156" operator="lessThan">
      <formula>0</formula>
    </cfRule>
  </conditionalFormatting>
  <conditionalFormatting sqref="C23">
    <cfRule type="cellIs" dxfId="246" priority="155" operator="lessThan">
      <formula>0</formula>
    </cfRule>
  </conditionalFormatting>
  <conditionalFormatting sqref="B10">
    <cfRule type="cellIs" dxfId="245" priority="147" operator="lessThan">
      <formula>0</formula>
    </cfRule>
  </conditionalFormatting>
  <conditionalFormatting sqref="B24 B18:B19 B12:B13 B15 B22">
    <cfRule type="cellIs" dxfId="244" priority="146" operator="lessThan">
      <formula>0</formula>
    </cfRule>
  </conditionalFormatting>
  <conditionalFormatting sqref="B16">
    <cfRule type="cellIs" dxfId="243" priority="154" operator="lessThan">
      <formula>0</formula>
    </cfRule>
  </conditionalFormatting>
  <conditionalFormatting sqref="B25">
    <cfRule type="cellIs" dxfId="242" priority="153" operator="lessThan">
      <formula>0</formula>
    </cfRule>
  </conditionalFormatting>
  <conditionalFormatting sqref="B11 B5:B7">
    <cfRule type="cellIs" dxfId="241" priority="152" operator="lessThan">
      <formula>0</formula>
    </cfRule>
  </conditionalFormatting>
  <conditionalFormatting sqref="B17">
    <cfRule type="cellIs" dxfId="240" priority="143" operator="lessThan">
      <formula>0</formula>
    </cfRule>
  </conditionalFormatting>
  <conditionalFormatting sqref="B17">
    <cfRule type="cellIs" dxfId="239" priority="142" operator="lessThan">
      <formula>0</formula>
    </cfRule>
  </conditionalFormatting>
  <conditionalFormatting sqref="B24 B18:B19 B12:B13 B15 B22">
    <cfRule type="cellIs" dxfId="238" priority="145" operator="lessThan">
      <formula>0</formula>
    </cfRule>
  </conditionalFormatting>
  <conditionalFormatting sqref="B9:B10">
    <cfRule type="cellIs" dxfId="237" priority="150" operator="lessThan">
      <formula>0</formula>
    </cfRule>
  </conditionalFormatting>
  <conditionalFormatting sqref="B8">
    <cfRule type="cellIs" dxfId="236" priority="151" operator="lessThan">
      <formula>0</formula>
    </cfRule>
  </conditionalFormatting>
  <conditionalFormatting sqref="B9:B10">
    <cfRule type="cellIs" dxfId="235" priority="149" operator="lessThan">
      <formula>0</formula>
    </cfRule>
  </conditionalFormatting>
  <conditionalFormatting sqref="B9">
    <cfRule type="cellIs" dxfId="234" priority="148" operator="lessThan">
      <formula>0</formula>
    </cfRule>
  </conditionalFormatting>
  <conditionalFormatting sqref="B24 B18:B19 B12:B13 B15 B22">
    <cfRule type="cellIs" dxfId="233" priority="144" operator="lessThan">
      <formula>0</formula>
    </cfRule>
  </conditionalFormatting>
  <conditionalFormatting sqref="B17">
    <cfRule type="cellIs" dxfId="232" priority="141" operator="lessThan">
      <formula>0</formula>
    </cfRule>
  </conditionalFormatting>
  <conditionalFormatting sqref="B17">
    <cfRule type="cellIs" dxfId="231" priority="140" operator="lessThan">
      <formula>0</formula>
    </cfRule>
  </conditionalFormatting>
  <conditionalFormatting sqref="B19">
    <cfRule type="cellIs" dxfId="230" priority="139" operator="lessThan">
      <formula>0</formula>
    </cfRule>
  </conditionalFormatting>
  <conditionalFormatting sqref="B19">
    <cfRule type="cellIs" dxfId="229" priority="138" operator="lessThan">
      <formula>0</formula>
    </cfRule>
  </conditionalFormatting>
  <conditionalFormatting sqref="B19">
    <cfRule type="cellIs" dxfId="228" priority="137" operator="lessThan">
      <formula>0</formula>
    </cfRule>
  </conditionalFormatting>
  <conditionalFormatting sqref="B23">
    <cfRule type="cellIs" dxfId="227" priority="136" operator="lessThan">
      <formula>0</formula>
    </cfRule>
  </conditionalFormatting>
  <conditionalFormatting sqref="B14">
    <cfRule type="cellIs" dxfId="226" priority="134" operator="lessThan">
      <formula>0</formula>
    </cfRule>
  </conditionalFormatting>
  <conditionalFormatting sqref="B14">
    <cfRule type="cellIs" dxfId="225" priority="133" operator="lessThan">
      <formula>0</formula>
    </cfRule>
  </conditionalFormatting>
  <conditionalFormatting sqref="B14">
    <cfRule type="cellIs" dxfId="224" priority="132" operator="lessThan">
      <formula>0</formula>
    </cfRule>
  </conditionalFormatting>
  <conditionalFormatting sqref="C14">
    <cfRule type="cellIs" dxfId="223" priority="131" operator="lessThan">
      <formula>0</formula>
    </cfRule>
  </conditionalFormatting>
  <conditionalFormatting sqref="C14">
    <cfRule type="cellIs" dxfId="222" priority="130" operator="lessThan">
      <formula>0</formula>
    </cfRule>
  </conditionalFormatting>
  <conditionalFormatting sqref="C14">
    <cfRule type="cellIs" dxfId="221" priority="129" operator="lessThan">
      <formula>0</formula>
    </cfRule>
  </conditionalFormatting>
  <conditionalFormatting sqref="C14">
    <cfRule type="cellIs" dxfId="220" priority="128" operator="lessThan">
      <formula>0</formula>
    </cfRule>
  </conditionalFormatting>
  <conditionalFormatting sqref="C14">
    <cfRule type="cellIs" dxfId="219" priority="127" operator="lessThan">
      <formula>0</formula>
    </cfRule>
  </conditionalFormatting>
  <conditionalFormatting sqref="C14">
    <cfRule type="cellIs" dxfId="218" priority="126" operator="lessThan">
      <formula>0</formula>
    </cfRule>
  </conditionalFormatting>
  <conditionalFormatting sqref="C18">
    <cfRule type="cellIs" dxfId="217" priority="125" operator="lessThan">
      <formula>0</formula>
    </cfRule>
  </conditionalFormatting>
  <conditionalFormatting sqref="C18">
    <cfRule type="cellIs" dxfId="216" priority="124" operator="lessThan">
      <formula>0</formula>
    </cfRule>
  </conditionalFormatting>
  <conditionalFormatting sqref="C18">
    <cfRule type="cellIs" dxfId="215" priority="123" operator="lessThan">
      <formula>0</formula>
    </cfRule>
  </conditionalFormatting>
  <conditionalFormatting sqref="C18">
    <cfRule type="cellIs" dxfId="214" priority="122" operator="lessThan">
      <formula>0</formula>
    </cfRule>
  </conditionalFormatting>
  <conditionalFormatting sqref="C18">
    <cfRule type="cellIs" dxfId="213" priority="121" operator="lessThan">
      <formula>0</formula>
    </cfRule>
  </conditionalFormatting>
  <conditionalFormatting sqref="C18">
    <cfRule type="cellIs" dxfId="212" priority="120" operator="lessThan">
      <formula>0</formula>
    </cfRule>
  </conditionalFormatting>
  <conditionalFormatting sqref="C24">
    <cfRule type="cellIs" dxfId="211" priority="119" operator="lessThan">
      <formula>0</formula>
    </cfRule>
  </conditionalFormatting>
  <conditionalFormatting sqref="C24">
    <cfRule type="cellIs" dxfId="210" priority="118" operator="lessThan">
      <formula>0</formula>
    </cfRule>
  </conditionalFormatting>
  <conditionalFormatting sqref="C24">
    <cfRule type="cellIs" dxfId="209" priority="117" operator="lessThan">
      <formula>0</formula>
    </cfRule>
  </conditionalFormatting>
  <conditionalFormatting sqref="C24">
    <cfRule type="cellIs" dxfId="208" priority="116" operator="lessThan">
      <formula>0</formula>
    </cfRule>
  </conditionalFormatting>
  <conditionalFormatting sqref="C24">
    <cfRule type="cellIs" dxfId="207" priority="115" operator="lessThan">
      <formula>0</formula>
    </cfRule>
  </conditionalFormatting>
  <conditionalFormatting sqref="C24">
    <cfRule type="cellIs" dxfId="206" priority="114" operator="lessThan">
      <formula>0</formula>
    </cfRule>
  </conditionalFormatting>
  <conditionalFormatting sqref="C20">
    <cfRule type="cellIs" dxfId="205" priority="113" operator="lessThan">
      <formula>0</formula>
    </cfRule>
  </conditionalFormatting>
  <conditionalFormatting sqref="C20">
    <cfRule type="cellIs" dxfId="204" priority="112" operator="lessThan">
      <formula>0</formula>
    </cfRule>
  </conditionalFormatting>
  <conditionalFormatting sqref="C20">
    <cfRule type="cellIs" dxfId="203" priority="111" operator="lessThan">
      <formula>0</formula>
    </cfRule>
  </conditionalFormatting>
  <conditionalFormatting sqref="C20">
    <cfRule type="cellIs" dxfId="202" priority="110" operator="lessThan">
      <formula>0</formula>
    </cfRule>
  </conditionalFormatting>
  <conditionalFormatting sqref="C20">
    <cfRule type="cellIs" dxfId="201" priority="109" operator="lessThan">
      <formula>0</formula>
    </cfRule>
  </conditionalFormatting>
  <conditionalFormatting sqref="C20">
    <cfRule type="cellIs" dxfId="200" priority="108" operator="lessThan">
      <formula>0</formula>
    </cfRule>
  </conditionalFormatting>
  <conditionalFormatting sqref="B20">
    <cfRule type="cellIs" dxfId="199" priority="107" operator="lessThan">
      <formula>0</formula>
    </cfRule>
  </conditionalFormatting>
  <conditionalFormatting sqref="B20">
    <cfRule type="cellIs" dxfId="198" priority="106" operator="lessThan">
      <formula>0</formula>
    </cfRule>
  </conditionalFormatting>
  <conditionalFormatting sqref="B20">
    <cfRule type="cellIs" dxfId="197" priority="105" operator="lessThan">
      <formula>0</formula>
    </cfRule>
  </conditionalFormatting>
  <conditionalFormatting sqref="B20">
    <cfRule type="cellIs" dxfId="196" priority="104" operator="lessThan">
      <formula>0</formula>
    </cfRule>
  </conditionalFormatting>
  <conditionalFormatting sqref="B20">
    <cfRule type="cellIs" dxfId="195" priority="103" operator="lessThan">
      <formula>0</formula>
    </cfRule>
  </conditionalFormatting>
  <conditionalFormatting sqref="B20">
    <cfRule type="cellIs" dxfId="194" priority="102" operator="lessThan">
      <formula>0</formula>
    </cfRule>
  </conditionalFormatting>
  <conditionalFormatting sqref="B21">
    <cfRule type="cellIs" dxfId="193" priority="95" operator="lessThan">
      <formula>0</formula>
    </cfRule>
  </conditionalFormatting>
  <conditionalFormatting sqref="C21">
    <cfRule type="cellIs" dxfId="192" priority="97" operator="lessThan">
      <formula>0</formula>
    </cfRule>
  </conditionalFormatting>
  <conditionalFormatting sqref="C21">
    <cfRule type="cellIs" dxfId="191" priority="96" operator="lessThan">
      <formula>0</formula>
    </cfRule>
  </conditionalFormatting>
  <conditionalFormatting sqref="B21">
    <cfRule type="cellIs" dxfId="190" priority="94" operator="lessThan">
      <formula>0</formula>
    </cfRule>
  </conditionalFormatting>
  <conditionalFormatting sqref="B21">
    <cfRule type="cellIs" dxfId="189" priority="93" operator="lessThan">
      <formula>0</formula>
    </cfRule>
  </conditionalFormatting>
  <conditionalFormatting sqref="B21">
    <cfRule type="cellIs" dxfId="188" priority="92" operator="lessThan">
      <formula>0</formula>
    </cfRule>
  </conditionalFormatting>
  <conditionalFormatting sqref="C21">
    <cfRule type="cellIs" dxfId="187" priority="100" operator="lessThan">
      <formula>0</formula>
    </cfRule>
  </conditionalFormatting>
  <conditionalFormatting sqref="C21">
    <cfRule type="cellIs" dxfId="186" priority="101" operator="lessThan">
      <formula>0</formula>
    </cfRule>
  </conditionalFormatting>
  <conditionalFormatting sqref="C21">
    <cfRule type="cellIs" dxfId="185" priority="99" operator="lessThan">
      <formula>0</formula>
    </cfRule>
  </conditionalFormatting>
  <conditionalFormatting sqref="C21">
    <cfRule type="cellIs" dxfId="184" priority="98" operator="lessThan">
      <formula>0</formula>
    </cfRule>
  </conditionalFormatting>
  <conditionalFormatting sqref="B21">
    <cfRule type="cellIs" dxfId="183" priority="91" operator="lessThan">
      <formula>0</formula>
    </cfRule>
  </conditionalFormatting>
  <conditionalFormatting sqref="B21">
    <cfRule type="cellIs" dxfId="182" priority="90" operator="lessThan">
      <formula>0</formula>
    </cfRule>
  </conditionalFormatting>
  <conditionalFormatting sqref="E6">
    <cfRule type="cellIs" dxfId="181" priority="89" operator="lessThan">
      <formula>0</formula>
    </cfRule>
  </conditionalFormatting>
  <conditionalFormatting sqref="E14">
    <cfRule type="cellIs" dxfId="180" priority="82" operator="lessThan">
      <formula>0</formula>
    </cfRule>
  </conditionalFormatting>
  <conditionalFormatting sqref="E14">
    <cfRule type="cellIs" dxfId="179" priority="81" operator="lessThan">
      <formula>0</formula>
    </cfRule>
  </conditionalFormatting>
  <conditionalFormatting sqref="E14">
    <cfRule type="cellIs" dxfId="178" priority="80" operator="lessThan">
      <formula>0</formula>
    </cfRule>
  </conditionalFormatting>
  <conditionalFormatting sqref="B28:C28">
    <cfRule type="cellIs" dxfId="177" priority="75" operator="lessThan">
      <formula>0</formula>
    </cfRule>
  </conditionalFormatting>
  <conditionalFormatting sqref="B30">
    <cfRule type="cellIs" dxfId="176" priority="74" operator="lessThan">
      <formula>0</formula>
    </cfRule>
  </conditionalFormatting>
  <conditionalFormatting sqref="E2">
    <cfRule type="cellIs" dxfId="174" priority="72" operator="lessThan">
      <formula>0</formula>
    </cfRule>
  </conditionalFormatting>
  <conditionalFormatting sqref="D3">
    <cfRule type="cellIs" dxfId="173" priority="71" operator="lessThan">
      <formula>0</formula>
    </cfRule>
  </conditionalFormatting>
  <conditionalFormatting sqref="D2">
    <cfRule type="cellIs" dxfId="172" priority="70" operator="lessThan">
      <formula>0</formula>
    </cfRule>
  </conditionalFormatting>
  <conditionalFormatting sqref="E10">
    <cfRule type="cellIs" dxfId="171" priority="57" operator="lessThan">
      <formula>0</formula>
    </cfRule>
  </conditionalFormatting>
  <conditionalFormatting sqref="E10">
    <cfRule type="cellIs" dxfId="170" priority="56" operator="lessThan">
      <formula>0</formula>
    </cfRule>
  </conditionalFormatting>
  <conditionalFormatting sqref="E10">
    <cfRule type="cellIs" dxfId="169" priority="55" operator="lessThan">
      <formula>0</formula>
    </cfRule>
  </conditionalFormatting>
  <conditionalFormatting sqref="E13">
    <cfRule type="cellIs" dxfId="168" priority="54" operator="lessThan">
      <formula>0</formula>
    </cfRule>
  </conditionalFormatting>
  <conditionalFormatting sqref="E13">
    <cfRule type="cellIs" dxfId="167" priority="53" operator="lessThan">
      <formula>0</formula>
    </cfRule>
  </conditionalFormatting>
  <conditionalFormatting sqref="E13">
    <cfRule type="cellIs" dxfId="166" priority="52" operator="lessThan">
      <formula>0</formula>
    </cfRule>
  </conditionalFormatting>
  <conditionalFormatting sqref="E15">
    <cfRule type="cellIs" dxfId="165" priority="51" operator="lessThan">
      <formula>0</formula>
    </cfRule>
  </conditionalFormatting>
  <conditionalFormatting sqref="E15">
    <cfRule type="cellIs" dxfId="164" priority="50" operator="lessThan">
      <formula>0</formula>
    </cfRule>
  </conditionalFormatting>
  <conditionalFormatting sqref="E15">
    <cfRule type="cellIs" dxfId="163" priority="49" operator="lessThan">
      <formula>0</formula>
    </cfRule>
  </conditionalFormatting>
  <conditionalFormatting sqref="E18:E22">
    <cfRule type="cellIs" dxfId="162" priority="48" operator="lessThan">
      <formula>0</formula>
    </cfRule>
  </conditionalFormatting>
  <conditionalFormatting sqref="E18:E22">
    <cfRule type="cellIs" dxfId="161" priority="47" operator="lessThan">
      <formula>0</formula>
    </cfRule>
  </conditionalFormatting>
  <conditionalFormatting sqref="E18:E22">
    <cfRule type="cellIs" dxfId="160" priority="46" operator="lessThan">
      <formula>0</formula>
    </cfRule>
  </conditionalFormatting>
  <conditionalFormatting sqref="E24">
    <cfRule type="cellIs" dxfId="159" priority="45" operator="lessThan">
      <formula>0</formula>
    </cfRule>
  </conditionalFormatting>
  <conditionalFormatting sqref="E24">
    <cfRule type="cellIs" dxfId="158" priority="44" operator="lessThan">
      <formula>0</formula>
    </cfRule>
  </conditionalFormatting>
  <conditionalFormatting sqref="E24">
    <cfRule type="cellIs" dxfId="157" priority="43" operator="lessThan">
      <formula>0</formula>
    </cfRule>
  </conditionalFormatting>
  <conditionalFormatting sqref="E26:E28 E30">
    <cfRule type="cellIs" dxfId="156" priority="42" operator="lessThan">
      <formula>0</formula>
    </cfRule>
  </conditionalFormatting>
  <conditionalFormatting sqref="E26:E28 E30">
    <cfRule type="cellIs" dxfId="155" priority="41" operator="lessThan">
      <formula>0</formula>
    </cfRule>
  </conditionalFormatting>
  <conditionalFormatting sqref="E26:E28 E30">
    <cfRule type="cellIs" dxfId="154" priority="40" operator="lessThan">
      <formula>0</formula>
    </cfRule>
  </conditionalFormatting>
  <conditionalFormatting sqref="D10">
    <cfRule type="cellIs" dxfId="153" priority="18" operator="lessThan">
      <formula>0</formula>
    </cfRule>
  </conditionalFormatting>
  <conditionalFormatting sqref="D12">
    <cfRule type="cellIs" dxfId="152" priority="17" operator="lessThan">
      <formula>0</formula>
    </cfRule>
  </conditionalFormatting>
  <conditionalFormatting sqref="D12">
    <cfRule type="cellIs" dxfId="151" priority="16" operator="lessThan">
      <formula>0</formula>
    </cfRule>
  </conditionalFormatting>
  <conditionalFormatting sqref="D12:D15">
    <cfRule type="cellIs" dxfId="150" priority="15" operator="lessThan">
      <formula>0</formula>
    </cfRule>
  </conditionalFormatting>
  <conditionalFormatting sqref="D12:D15">
    <cfRule type="cellIs" dxfId="149" priority="14" operator="lessThan">
      <formula>0</formula>
    </cfRule>
  </conditionalFormatting>
  <conditionalFormatting sqref="D12:D15">
    <cfRule type="cellIs" dxfId="148" priority="13" operator="lessThan">
      <formula>0</formula>
    </cfRule>
  </conditionalFormatting>
  <conditionalFormatting sqref="D18:D22">
    <cfRule type="cellIs" dxfId="147" priority="12" operator="lessThan">
      <formula>0</formula>
    </cfRule>
  </conditionalFormatting>
  <conditionalFormatting sqref="D18:D22">
    <cfRule type="cellIs" dxfId="146" priority="11" operator="lessThan">
      <formula>0</formula>
    </cfRule>
  </conditionalFormatting>
  <conditionalFormatting sqref="D18:D22">
    <cfRule type="cellIs" dxfId="145" priority="10" operator="lessThan">
      <formula>0</formula>
    </cfRule>
  </conditionalFormatting>
  <conditionalFormatting sqref="D24">
    <cfRule type="cellIs" dxfId="144" priority="9" operator="lessThan">
      <formula>0</formula>
    </cfRule>
  </conditionalFormatting>
  <conditionalFormatting sqref="D24">
    <cfRule type="cellIs" dxfId="143" priority="8" operator="lessThan">
      <formula>0</formula>
    </cfRule>
  </conditionalFormatting>
  <conditionalFormatting sqref="D24">
    <cfRule type="cellIs" dxfId="142" priority="7" operator="lessThan">
      <formula>0</formula>
    </cfRule>
  </conditionalFormatting>
  <conditionalFormatting sqref="D26:D28 D30">
    <cfRule type="cellIs" dxfId="141" priority="6" operator="lessThan">
      <formula>0</formula>
    </cfRule>
  </conditionalFormatting>
  <conditionalFormatting sqref="D26:D28 D30">
    <cfRule type="cellIs" dxfId="140" priority="5" operator="lessThan">
      <formula>0</formula>
    </cfRule>
  </conditionalFormatting>
  <conditionalFormatting sqref="D26:D28 D30">
    <cfRule type="cellIs" dxfId="139" priority="4" operator="lessThan">
      <formula>0</formula>
    </cfRule>
  </conditionalFormatting>
  <conditionalFormatting sqref="D10:D11">
    <cfRule type="cellIs" dxfId="138" priority="21" operator="lessThan">
      <formula>0</formula>
    </cfRule>
  </conditionalFormatting>
  <conditionalFormatting sqref="D12">
    <cfRule type="cellIs" dxfId="137" priority="20" operator="lessThan">
      <formula>0</formula>
    </cfRule>
  </conditionalFormatting>
  <conditionalFormatting sqref="D10">
    <cfRule type="cellIs" dxfId="136" priority="19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D25:E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BC4FB-0C52-44FE-B247-BF5CC0BAF2EA}">
  <sheetPr>
    <tabColor theme="4" tint="-0.249977111117893"/>
  </sheetPr>
  <dimension ref="A2:G28"/>
  <sheetViews>
    <sheetView showGridLines="0" topLeftCell="A10" zoomScale="75" zoomScaleNormal="75" workbookViewId="0">
      <selection activeCell="H1" sqref="H1:O1048576"/>
    </sheetView>
  </sheetViews>
  <sheetFormatPr defaultColWidth="8.85546875" defaultRowHeight="14.25" x14ac:dyDescent="0.2"/>
  <cols>
    <col min="1" max="1" width="1.7109375" style="7" customWidth="1"/>
    <col min="2" max="2" width="59" style="7" customWidth="1"/>
    <col min="3" max="3" width="10.7109375" style="7" customWidth="1"/>
    <col min="4" max="7" width="15.7109375" style="7" customWidth="1"/>
    <col min="8" max="16384" width="8.85546875" style="7"/>
  </cols>
  <sheetData>
    <row r="2" spans="1:7" x14ac:dyDescent="0.2">
      <c r="C2" s="38"/>
      <c r="D2" s="38"/>
      <c r="E2" s="38"/>
      <c r="F2" s="38"/>
      <c r="G2" s="38"/>
    </row>
    <row r="3" spans="1:7" s="2" customFormat="1" ht="15" customHeight="1" x14ac:dyDescent="0.25">
      <c r="A3" s="1"/>
      <c r="B3" s="111" t="s">
        <v>38</v>
      </c>
      <c r="C3" s="112"/>
      <c r="D3" s="117" t="s">
        <v>39</v>
      </c>
      <c r="E3" s="117" t="s">
        <v>40</v>
      </c>
      <c r="F3" s="117" t="s">
        <v>41</v>
      </c>
      <c r="G3" s="117" t="s">
        <v>42</v>
      </c>
    </row>
    <row r="4" spans="1:7" s="2" customFormat="1" ht="15" customHeight="1" x14ac:dyDescent="0.25">
      <c r="B4" s="113"/>
      <c r="C4" s="114"/>
      <c r="D4" s="118"/>
      <c r="E4" s="118"/>
      <c r="F4" s="118"/>
      <c r="G4" s="118"/>
    </row>
    <row r="5" spans="1:7" ht="20.100000000000001" customHeight="1" x14ac:dyDescent="0.2">
      <c r="B5" s="39" t="s">
        <v>43</v>
      </c>
      <c r="C5" s="40"/>
      <c r="D5" s="10">
        <f t="shared" ref="D5:G5" si="0">D6</f>
        <v>276832000</v>
      </c>
      <c r="E5" s="10">
        <f t="shared" si="0"/>
        <v>22158000</v>
      </c>
      <c r="F5" s="10">
        <f t="shared" si="0"/>
        <v>365818000</v>
      </c>
      <c r="G5" s="10">
        <f t="shared" si="0"/>
        <v>74229000</v>
      </c>
    </row>
    <row r="6" spans="1:7" ht="20.100000000000001" customHeight="1" x14ac:dyDescent="0.2">
      <c r="B6" s="41" t="s">
        <v>44</v>
      </c>
      <c r="C6" s="42" t="s">
        <v>17</v>
      </c>
      <c r="D6" s="43">
        <v>276832000</v>
      </c>
      <c r="E6" s="43">
        <v>22158000</v>
      </c>
      <c r="F6" s="43">
        <v>365818000</v>
      </c>
      <c r="G6" s="43">
        <v>74229000</v>
      </c>
    </row>
    <row r="7" spans="1:7" ht="20.100000000000001" customHeight="1" x14ac:dyDescent="0.2">
      <c r="B7" s="39" t="s">
        <v>45</v>
      </c>
      <c r="C7" s="40"/>
      <c r="D7" s="44">
        <f t="shared" ref="D7:G7" si="1">SUM(D8:D12)</f>
        <v>-30326000</v>
      </c>
      <c r="E7" s="44">
        <f t="shared" si="1"/>
        <v>-14044000</v>
      </c>
      <c r="F7" s="44">
        <f t="shared" si="1"/>
        <v>-52656000</v>
      </c>
      <c r="G7" s="44">
        <f t="shared" si="1"/>
        <v>-26739000</v>
      </c>
    </row>
    <row r="8" spans="1:7" ht="20.100000000000001" customHeight="1" x14ac:dyDescent="0.2">
      <c r="B8" s="41" t="s">
        <v>46</v>
      </c>
      <c r="C8" s="42" t="s">
        <v>47</v>
      </c>
      <c r="D8" s="43">
        <v>-9306000</v>
      </c>
      <c r="E8" s="43">
        <v>-8389000</v>
      </c>
      <c r="F8" s="43">
        <v>-24153000</v>
      </c>
      <c r="G8" s="43">
        <v>-18678000</v>
      </c>
    </row>
    <row r="9" spans="1:7" ht="20.100000000000001" customHeight="1" x14ac:dyDescent="0.2">
      <c r="B9" s="41" t="s">
        <v>48</v>
      </c>
      <c r="C9" s="42" t="s">
        <v>49</v>
      </c>
      <c r="D9" s="43">
        <v>-2452000</v>
      </c>
      <c r="E9" s="43">
        <v>-5547000</v>
      </c>
      <c r="F9" s="43">
        <v>-6804000</v>
      </c>
      <c r="G9" s="43">
        <v>-8091000</v>
      </c>
    </row>
    <row r="10" spans="1:7" ht="20.100000000000001" customHeight="1" x14ac:dyDescent="0.2">
      <c r="A10" s="45"/>
      <c r="B10" s="41" t="s">
        <v>50</v>
      </c>
      <c r="C10" s="42"/>
      <c r="D10" s="43">
        <v>199000</v>
      </c>
      <c r="E10" s="43">
        <v>25000</v>
      </c>
      <c r="F10" s="43">
        <v>729000</v>
      </c>
      <c r="G10" s="43">
        <v>164000</v>
      </c>
    </row>
    <row r="11" spans="1:7" ht="20.100000000000001" customHeight="1" x14ac:dyDescent="0.2">
      <c r="B11" s="41" t="s">
        <v>51</v>
      </c>
      <c r="C11" s="42"/>
      <c r="D11" s="43">
        <v>-16397000</v>
      </c>
      <c r="E11" s="43">
        <v>-133000</v>
      </c>
      <c r="F11" s="43">
        <v>-16416000</v>
      </c>
      <c r="G11" s="43">
        <v>-133000</v>
      </c>
    </row>
    <row r="12" spans="1:7" ht="20.100000000000001" customHeight="1" x14ac:dyDescent="0.2">
      <c r="B12" s="41" t="s">
        <v>52</v>
      </c>
      <c r="C12" s="42" t="s">
        <v>53</v>
      </c>
      <c r="D12" s="43">
        <v>-2370000</v>
      </c>
      <c r="E12" s="43">
        <v>0</v>
      </c>
      <c r="F12" s="43">
        <v>-6012000</v>
      </c>
      <c r="G12" s="43">
        <v>-1000</v>
      </c>
    </row>
    <row r="13" spans="1:7" ht="20.100000000000001" customHeight="1" x14ac:dyDescent="0.2">
      <c r="B13" s="39" t="s">
        <v>54</v>
      </c>
      <c r="C13" s="46"/>
      <c r="D13" s="44">
        <f t="shared" ref="D13:G13" si="2">D5+D7</f>
        <v>246506000</v>
      </c>
      <c r="E13" s="44">
        <f t="shared" si="2"/>
        <v>8114000</v>
      </c>
      <c r="F13" s="44">
        <f t="shared" si="2"/>
        <v>313162000</v>
      </c>
      <c r="G13" s="44">
        <f t="shared" si="2"/>
        <v>47490000</v>
      </c>
    </row>
    <row r="14" spans="1:7" ht="20.100000000000001" customHeight="1" x14ac:dyDescent="0.2">
      <c r="B14" s="41" t="s">
        <v>55</v>
      </c>
      <c r="C14" s="42" t="s">
        <v>56</v>
      </c>
      <c r="D14" s="43">
        <v>19517000</v>
      </c>
      <c r="E14" s="43">
        <v>27668000</v>
      </c>
      <c r="F14" s="43">
        <v>56855000</v>
      </c>
      <c r="G14" s="43">
        <v>69109000</v>
      </c>
    </row>
    <row r="15" spans="1:7" ht="20.100000000000001" customHeight="1" x14ac:dyDescent="0.2">
      <c r="B15" s="41" t="s">
        <v>57</v>
      </c>
      <c r="C15" s="42" t="s">
        <v>56</v>
      </c>
      <c r="D15" s="43">
        <v>-1004000</v>
      </c>
      <c r="E15" s="43">
        <v>0</v>
      </c>
      <c r="F15" s="43">
        <v>-2925000</v>
      </c>
      <c r="G15" s="43">
        <v>-233000</v>
      </c>
    </row>
    <row r="16" spans="1:7" ht="20.100000000000001" customHeight="1" x14ac:dyDescent="0.2">
      <c r="B16" s="39" t="s">
        <v>58</v>
      </c>
      <c r="C16" s="46"/>
      <c r="D16" s="44">
        <f t="shared" ref="D16:G16" si="3">SUM(D13:D15)</f>
        <v>265019000</v>
      </c>
      <c r="E16" s="44">
        <f t="shared" si="3"/>
        <v>35782000</v>
      </c>
      <c r="F16" s="44">
        <f t="shared" si="3"/>
        <v>367092000</v>
      </c>
      <c r="G16" s="44">
        <f t="shared" si="3"/>
        <v>116366000</v>
      </c>
    </row>
    <row r="17" spans="2:7" ht="20.100000000000001" customHeight="1" x14ac:dyDescent="0.2">
      <c r="B17" s="39" t="s">
        <v>59</v>
      </c>
      <c r="C17" s="46" t="s">
        <v>15</v>
      </c>
      <c r="D17" s="44">
        <f t="shared" ref="D17:G17" si="4">SUM(D18:D20)</f>
        <v>-76694000</v>
      </c>
      <c r="E17" s="44">
        <f t="shared" si="4"/>
        <v>-15196000</v>
      </c>
      <c r="F17" s="44">
        <f t="shared" si="4"/>
        <v>-90482000</v>
      </c>
      <c r="G17" s="44">
        <f t="shared" si="4"/>
        <v>-25060000</v>
      </c>
    </row>
    <row r="18" spans="2:7" ht="20.100000000000001" customHeight="1" x14ac:dyDescent="0.2">
      <c r="B18" s="41" t="s">
        <v>60</v>
      </c>
      <c r="C18" s="42"/>
      <c r="D18" s="43">
        <v>-53223000</v>
      </c>
      <c r="E18" s="43">
        <v>-5321000</v>
      </c>
      <c r="F18" s="43">
        <v>-64498000</v>
      </c>
      <c r="G18" s="43">
        <v>-9693000</v>
      </c>
    </row>
    <row r="19" spans="2:7" ht="20.100000000000001" customHeight="1" x14ac:dyDescent="0.2">
      <c r="B19" s="41" t="s">
        <v>61</v>
      </c>
      <c r="C19" s="42"/>
      <c r="D19" s="43">
        <v>-19163000</v>
      </c>
      <c r="E19" s="43">
        <v>-1918000</v>
      </c>
      <c r="F19" s="43">
        <v>-23226000</v>
      </c>
      <c r="G19" s="43">
        <v>-3496000</v>
      </c>
    </row>
    <row r="20" spans="2:7" ht="20.100000000000001" customHeight="1" x14ac:dyDescent="0.2">
      <c r="B20" s="41" t="s">
        <v>62</v>
      </c>
      <c r="C20" s="42"/>
      <c r="D20" s="43">
        <v>-4308000</v>
      </c>
      <c r="E20" s="43">
        <v>-7957000</v>
      </c>
      <c r="F20" s="43">
        <v>-2758000</v>
      </c>
      <c r="G20" s="43">
        <v>-11871000</v>
      </c>
    </row>
    <row r="21" spans="2:7" ht="20.100000000000001" customHeight="1" x14ac:dyDescent="0.2">
      <c r="B21" s="39" t="s">
        <v>63</v>
      </c>
      <c r="C21" s="46"/>
      <c r="D21" s="44">
        <f t="shared" ref="D21:G21" si="5">D16+D17</f>
        <v>188325000</v>
      </c>
      <c r="E21" s="44">
        <f t="shared" si="5"/>
        <v>20586000</v>
      </c>
      <c r="F21" s="44">
        <f t="shared" si="5"/>
        <v>276610000</v>
      </c>
      <c r="G21" s="44">
        <f t="shared" si="5"/>
        <v>91306000</v>
      </c>
    </row>
    <row r="22" spans="2:7" ht="20.100000000000001" customHeight="1" x14ac:dyDescent="0.2">
      <c r="B22" s="39" t="s">
        <v>64</v>
      </c>
      <c r="C22" s="46"/>
      <c r="D22" s="44">
        <v>0</v>
      </c>
      <c r="E22" s="44">
        <v>0</v>
      </c>
      <c r="F22" s="44">
        <v>0</v>
      </c>
      <c r="G22" s="44">
        <v>-553000</v>
      </c>
    </row>
    <row r="23" spans="2:7" ht="20.100000000000001" customHeight="1" x14ac:dyDescent="0.2">
      <c r="B23" s="39" t="s">
        <v>36</v>
      </c>
      <c r="C23" s="40"/>
      <c r="D23" s="44">
        <f t="shared" ref="D23:G23" si="6">D21+D22</f>
        <v>188325000</v>
      </c>
      <c r="E23" s="44">
        <f t="shared" si="6"/>
        <v>20586000</v>
      </c>
      <c r="F23" s="44">
        <f t="shared" si="6"/>
        <v>276610000</v>
      </c>
      <c r="G23" s="44">
        <f t="shared" si="6"/>
        <v>90753000</v>
      </c>
    </row>
    <row r="24" spans="2:7" ht="20.100000000000001" customHeight="1" x14ac:dyDescent="0.2">
      <c r="B24" s="39" t="s">
        <v>65</v>
      </c>
      <c r="C24" s="40"/>
      <c r="D24" s="47">
        <v>2500000</v>
      </c>
      <c r="E24" s="47">
        <v>2500000</v>
      </c>
      <c r="F24" s="47">
        <v>2500000</v>
      </c>
      <c r="G24" s="47">
        <v>2500000</v>
      </c>
    </row>
    <row r="25" spans="2:7" ht="20.100000000000001" customHeight="1" x14ac:dyDescent="0.2">
      <c r="B25" s="39" t="s">
        <v>66</v>
      </c>
      <c r="C25" s="40"/>
      <c r="D25" s="48">
        <f t="shared" ref="D25:G25" si="7">D23/D24</f>
        <v>75.33</v>
      </c>
      <c r="E25" s="48">
        <f t="shared" si="7"/>
        <v>8.2344000000000008</v>
      </c>
      <c r="F25" s="48">
        <f t="shared" si="7"/>
        <v>110.64400000000001</v>
      </c>
      <c r="G25" s="48">
        <f t="shared" si="7"/>
        <v>36.301200000000001</v>
      </c>
    </row>
    <row r="26" spans="2:7" ht="15" customHeight="1" x14ac:dyDescent="0.2">
      <c r="B26" s="33" t="s">
        <v>37</v>
      </c>
      <c r="C26" s="49"/>
      <c r="D26" s="49"/>
      <c r="E26" s="49"/>
      <c r="F26" s="49"/>
      <c r="G26" s="49"/>
    </row>
    <row r="27" spans="2:7" ht="15" customHeight="1" x14ac:dyDescent="0.2">
      <c r="C27" s="50"/>
      <c r="D27" s="50"/>
      <c r="E27" s="50"/>
      <c r="F27" s="50"/>
      <c r="G27" s="50"/>
    </row>
    <row r="28" spans="2:7" ht="15" customHeight="1" x14ac:dyDescent="0.2">
      <c r="C28" s="50"/>
      <c r="D28" s="50"/>
      <c r="E28" s="50"/>
      <c r="F28" s="50"/>
      <c r="G28" s="50"/>
    </row>
  </sheetData>
  <mergeCells count="5">
    <mergeCell ref="B3:C4"/>
    <mergeCell ref="D3:D4"/>
    <mergeCell ref="E3:E4"/>
    <mergeCell ref="F3:F4"/>
    <mergeCell ref="G3:G4"/>
  </mergeCells>
  <conditionalFormatting sqref="C14:C15 B14:B22 B24">
    <cfRule type="cellIs" dxfId="135" priority="19" operator="lessThan">
      <formula>0</formula>
    </cfRule>
  </conditionalFormatting>
  <conditionalFormatting sqref="B5:B6">
    <cfRule type="cellIs" dxfId="134" priority="23" operator="lessThan">
      <formula>0</formula>
    </cfRule>
  </conditionalFormatting>
  <conditionalFormatting sqref="B12 B7:B9">
    <cfRule type="cellIs" dxfId="133" priority="22" operator="lessThan">
      <formula>0</formula>
    </cfRule>
  </conditionalFormatting>
  <conditionalFormatting sqref="B10">
    <cfRule type="cellIs" dxfId="132" priority="21" operator="lessThan">
      <formula>0</formula>
    </cfRule>
  </conditionalFormatting>
  <conditionalFormatting sqref="B13">
    <cfRule type="cellIs" dxfId="131" priority="20" operator="lessThan">
      <formula>0</formula>
    </cfRule>
  </conditionalFormatting>
  <conditionalFormatting sqref="C16:C17 C5 C21:C23">
    <cfRule type="cellIs" dxfId="130" priority="18" operator="lessThan">
      <formula>0</formula>
    </cfRule>
  </conditionalFormatting>
  <conditionalFormatting sqref="C7:C12">
    <cfRule type="cellIs" dxfId="129" priority="17" operator="lessThan">
      <formula>0</formula>
    </cfRule>
  </conditionalFormatting>
  <conditionalFormatting sqref="C13">
    <cfRule type="cellIs" dxfId="128" priority="16" operator="lessThan">
      <formula>0</formula>
    </cfRule>
  </conditionalFormatting>
  <conditionalFormatting sqref="C24:C25">
    <cfRule type="cellIs" dxfId="127" priority="15" operator="lessThan">
      <formula>0</formula>
    </cfRule>
  </conditionalFormatting>
  <conditionalFormatting sqref="C18:C20">
    <cfRule type="cellIs" dxfId="126" priority="14" operator="lessThan">
      <formula>0</formula>
    </cfRule>
  </conditionalFormatting>
  <conditionalFormatting sqref="C6">
    <cfRule type="cellIs" dxfId="125" priority="13" operator="lessThan">
      <formula>0</formula>
    </cfRule>
  </conditionalFormatting>
  <conditionalFormatting sqref="B11">
    <cfRule type="cellIs" dxfId="124" priority="12" operator="lessThan">
      <formula>0</formula>
    </cfRule>
  </conditionalFormatting>
  <conditionalFormatting sqref="C9:C11">
    <cfRule type="cellIs" dxfId="123" priority="11" operator="lessThan">
      <formula>0</formula>
    </cfRule>
  </conditionalFormatting>
  <conditionalFormatting sqref="B3">
    <cfRule type="cellIs" dxfId="122" priority="10" operator="lessThan">
      <formula>0</formula>
    </cfRule>
  </conditionalFormatting>
  <conditionalFormatting sqref="C12">
    <cfRule type="cellIs" dxfId="121" priority="9" operator="lessThan">
      <formula>0</formula>
    </cfRule>
  </conditionalFormatting>
  <conditionalFormatting sqref="B23">
    <cfRule type="cellIs" dxfId="120" priority="8" operator="lessThan">
      <formula>0</formula>
    </cfRule>
  </conditionalFormatting>
  <conditionalFormatting sqref="B25">
    <cfRule type="cellIs" dxfId="119" priority="7" operator="lessThan">
      <formula>0</formula>
    </cfRule>
  </conditionalFormatting>
  <conditionalFormatting sqref="E3">
    <cfRule type="cellIs" dxfId="118" priority="6" operator="lessThan">
      <formula>0</formula>
    </cfRule>
  </conditionalFormatting>
  <conditionalFormatting sqref="D3">
    <cfRule type="cellIs" dxfId="117" priority="5" operator="lessThan">
      <formula>0</formula>
    </cfRule>
  </conditionalFormatting>
  <conditionalFormatting sqref="G3">
    <cfRule type="cellIs" dxfId="116" priority="4" operator="lessThan">
      <formula>0</formula>
    </cfRule>
  </conditionalFormatting>
  <conditionalFormatting sqref="F3">
    <cfRule type="cellIs" dxfId="115" priority="3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415BA-8B3C-4C52-A67D-D8CC005DC20B}">
  <sheetPr>
    <tabColor theme="4" tint="-0.249977111117893"/>
  </sheetPr>
  <dimension ref="A3:G16"/>
  <sheetViews>
    <sheetView showGridLines="0" zoomScale="75" zoomScaleNormal="75" workbookViewId="0">
      <selection activeCell="F6" sqref="F6"/>
    </sheetView>
  </sheetViews>
  <sheetFormatPr defaultRowHeight="14.25" x14ac:dyDescent="0.2"/>
  <cols>
    <col min="1" max="1" width="1.5703125" style="7" customWidth="1"/>
    <col min="2" max="2" width="64.5703125" style="7" customWidth="1"/>
    <col min="3" max="3" width="11.7109375" style="57" customWidth="1"/>
    <col min="4" max="4" width="15.7109375" style="57" customWidth="1"/>
    <col min="5" max="5" width="15.7109375" style="7" customWidth="1"/>
    <col min="6" max="6" width="15.7109375" style="57" customWidth="1"/>
    <col min="7" max="7" width="15.7109375" style="7" customWidth="1"/>
    <col min="8" max="8" width="2.140625" style="7" customWidth="1"/>
    <col min="9" max="16384" width="9.140625" style="7"/>
  </cols>
  <sheetData>
    <row r="3" spans="1:7" s="2" customFormat="1" ht="15" customHeight="1" x14ac:dyDescent="0.25">
      <c r="A3" s="1"/>
      <c r="B3" s="111" t="s">
        <v>67</v>
      </c>
      <c r="C3" s="112"/>
      <c r="D3" s="117" t="s">
        <v>39</v>
      </c>
      <c r="E3" s="117" t="s">
        <v>40</v>
      </c>
      <c r="F3" s="117" t="s">
        <v>41</v>
      </c>
      <c r="G3" s="117" t="s">
        <v>42</v>
      </c>
    </row>
    <row r="4" spans="1:7" s="2" customFormat="1" ht="15" customHeight="1" x14ac:dyDescent="0.25">
      <c r="B4" s="113"/>
      <c r="C4" s="114"/>
      <c r="D4" s="118"/>
      <c r="E4" s="118"/>
      <c r="F4" s="118"/>
      <c r="G4" s="118"/>
    </row>
    <row r="5" spans="1:7" ht="24.75" customHeight="1" x14ac:dyDescent="0.2">
      <c r="B5" s="39" t="s">
        <v>36</v>
      </c>
      <c r="C5" s="40"/>
      <c r="D5" s="10">
        <v>188325000</v>
      </c>
      <c r="E5" s="10">
        <v>20586000</v>
      </c>
      <c r="F5" s="10">
        <v>276609000</v>
      </c>
      <c r="G5" s="10">
        <v>90753000</v>
      </c>
    </row>
    <row r="6" spans="1:7" ht="24.75" customHeight="1" x14ac:dyDescent="0.2">
      <c r="B6" s="51" t="s">
        <v>68</v>
      </c>
      <c r="C6" s="42" t="s">
        <v>69</v>
      </c>
      <c r="D6" s="52">
        <f>SUM(D7:D8)</f>
        <v>0</v>
      </c>
      <c r="E6" s="52">
        <f t="shared" ref="E6:G6" si="0">SUM(E7:E8)</f>
        <v>-162926000</v>
      </c>
      <c r="F6" s="52">
        <f t="shared" si="0"/>
        <v>0</v>
      </c>
      <c r="G6" s="52">
        <f t="shared" si="0"/>
        <v>-292913000</v>
      </c>
    </row>
    <row r="7" spans="1:7" ht="24.75" customHeight="1" x14ac:dyDescent="0.2">
      <c r="B7" s="53" t="s">
        <v>70</v>
      </c>
      <c r="C7" s="42"/>
      <c r="D7" s="43">
        <v>0</v>
      </c>
      <c r="E7" s="43">
        <v>-280430000</v>
      </c>
      <c r="F7" s="43">
        <v>0</v>
      </c>
      <c r="G7" s="43">
        <v>-497454000</v>
      </c>
    </row>
    <row r="8" spans="1:7" ht="24.75" customHeight="1" x14ac:dyDescent="0.2">
      <c r="B8" s="53" t="s">
        <v>71</v>
      </c>
      <c r="C8" s="42"/>
      <c r="D8" s="43">
        <v>0</v>
      </c>
      <c r="E8" s="43">
        <v>117504000</v>
      </c>
      <c r="F8" s="43">
        <v>0</v>
      </c>
      <c r="G8" s="43">
        <v>204541000</v>
      </c>
    </row>
    <row r="9" spans="1:7" ht="24.75" customHeight="1" x14ac:dyDescent="0.2">
      <c r="B9" s="51" t="s">
        <v>72</v>
      </c>
      <c r="C9" s="42"/>
      <c r="D9" s="52">
        <f t="shared" ref="D9:G9" si="1">D10</f>
        <v>644000</v>
      </c>
      <c r="E9" s="52">
        <f t="shared" si="1"/>
        <v>294000</v>
      </c>
      <c r="F9" s="52">
        <f t="shared" si="1"/>
        <v>796000</v>
      </c>
      <c r="G9" s="52">
        <f t="shared" si="1"/>
        <v>82165000</v>
      </c>
    </row>
    <row r="10" spans="1:7" ht="24.75" customHeight="1" x14ac:dyDescent="0.2">
      <c r="B10" s="53" t="s">
        <v>73</v>
      </c>
      <c r="C10" s="42" t="s">
        <v>69</v>
      </c>
      <c r="D10" s="43">
        <v>644000</v>
      </c>
      <c r="E10" s="43">
        <v>294000</v>
      </c>
      <c r="F10" s="43">
        <v>796000</v>
      </c>
      <c r="G10" s="43">
        <v>82165000</v>
      </c>
    </row>
    <row r="11" spans="1:7" ht="24.75" customHeight="1" x14ac:dyDescent="0.2">
      <c r="B11" s="51" t="s">
        <v>74</v>
      </c>
      <c r="C11" s="42" t="s">
        <v>69</v>
      </c>
      <c r="D11" s="52">
        <f t="shared" ref="D11:G11" si="2">SUM(D12:D13)</f>
        <v>103800000</v>
      </c>
      <c r="E11" s="52">
        <f t="shared" si="2"/>
        <v>8127000</v>
      </c>
      <c r="F11" s="52">
        <f t="shared" si="2"/>
        <v>102170000</v>
      </c>
      <c r="G11" s="52">
        <f t="shared" si="2"/>
        <v>-200086000</v>
      </c>
    </row>
    <row r="12" spans="1:7" ht="24.75" customHeight="1" x14ac:dyDescent="0.2">
      <c r="B12" s="53" t="s">
        <v>75</v>
      </c>
      <c r="C12" s="42"/>
      <c r="D12" s="43">
        <v>98385000</v>
      </c>
      <c r="E12" s="43">
        <v>0</v>
      </c>
      <c r="F12" s="43">
        <v>97432000</v>
      </c>
      <c r="G12" s="43">
        <v>-155695000</v>
      </c>
    </row>
    <row r="13" spans="1:7" ht="24.75" customHeight="1" x14ac:dyDescent="0.2">
      <c r="B13" s="53" t="s">
        <v>76</v>
      </c>
      <c r="C13" s="42"/>
      <c r="D13" s="43">
        <v>5415000</v>
      </c>
      <c r="E13" s="43">
        <v>8127000</v>
      </c>
      <c r="F13" s="43">
        <v>4738000</v>
      </c>
      <c r="G13" s="43">
        <v>-44391000</v>
      </c>
    </row>
    <row r="14" spans="1:7" ht="24.75" customHeight="1" x14ac:dyDescent="0.2">
      <c r="B14" s="39" t="s">
        <v>77</v>
      </c>
      <c r="C14" s="40"/>
      <c r="D14" s="44">
        <f t="shared" ref="D14:G14" si="3">D5+D6+D9+D11</f>
        <v>292769000</v>
      </c>
      <c r="E14" s="44">
        <f t="shared" si="3"/>
        <v>-133919000</v>
      </c>
      <c r="F14" s="44">
        <f t="shared" si="3"/>
        <v>379575000</v>
      </c>
      <c r="G14" s="44">
        <f t="shared" si="3"/>
        <v>-320081000</v>
      </c>
    </row>
    <row r="15" spans="1:7" ht="24.75" customHeight="1" x14ac:dyDescent="0.2">
      <c r="B15" s="54" t="s">
        <v>37</v>
      </c>
      <c r="C15" s="55"/>
      <c r="D15" s="56"/>
      <c r="F15" s="56"/>
    </row>
    <row r="16" spans="1:7" ht="15" customHeight="1" x14ac:dyDescent="0.2">
      <c r="D16" s="58"/>
      <c r="F16" s="58"/>
    </row>
  </sheetData>
  <mergeCells count="5">
    <mergeCell ref="B3:C4"/>
    <mergeCell ref="D3:D4"/>
    <mergeCell ref="E3:E4"/>
    <mergeCell ref="F3:F4"/>
    <mergeCell ref="G3:G4"/>
  </mergeCells>
  <conditionalFormatting sqref="C13 B6:C7 C5">
    <cfRule type="cellIs" dxfId="114" priority="26" operator="lessThan">
      <formula>0</formula>
    </cfRule>
  </conditionalFormatting>
  <conditionalFormatting sqref="B8">
    <cfRule type="cellIs" dxfId="113" priority="25" operator="lessThan">
      <formula>0</formula>
    </cfRule>
  </conditionalFormatting>
  <conditionalFormatting sqref="B9">
    <cfRule type="cellIs" dxfId="112" priority="24" operator="lessThan">
      <formula>0</formula>
    </cfRule>
  </conditionalFormatting>
  <conditionalFormatting sqref="B10">
    <cfRule type="cellIs" dxfId="111" priority="23" operator="lessThan">
      <formula>0</formula>
    </cfRule>
  </conditionalFormatting>
  <conditionalFormatting sqref="B11:B12">
    <cfRule type="cellIs" dxfId="110" priority="22" operator="lessThan">
      <formula>0</formula>
    </cfRule>
  </conditionalFormatting>
  <conditionalFormatting sqref="B13">
    <cfRule type="cellIs" dxfId="109" priority="21" operator="lessThan">
      <formula>0</formula>
    </cfRule>
  </conditionalFormatting>
  <conditionalFormatting sqref="C14">
    <cfRule type="cellIs" dxfId="108" priority="20" operator="lessThan">
      <formula>0</formula>
    </cfRule>
  </conditionalFormatting>
  <conditionalFormatting sqref="C8">
    <cfRule type="cellIs" dxfId="107" priority="19" operator="lessThan">
      <formula>0</formula>
    </cfRule>
  </conditionalFormatting>
  <conditionalFormatting sqref="C12">
    <cfRule type="cellIs" dxfId="106" priority="18" operator="lessThan">
      <formula>0</formula>
    </cfRule>
  </conditionalFormatting>
  <conditionalFormatting sqref="B3">
    <cfRule type="cellIs" dxfId="105" priority="17" operator="lessThan">
      <formula>0</formula>
    </cfRule>
  </conditionalFormatting>
  <conditionalFormatting sqref="C11">
    <cfRule type="cellIs" dxfId="104" priority="16" operator="lessThan">
      <formula>0</formula>
    </cfRule>
  </conditionalFormatting>
  <conditionalFormatting sqref="C10">
    <cfRule type="cellIs" dxfId="103" priority="15" operator="lessThan">
      <formula>0</formula>
    </cfRule>
  </conditionalFormatting>
  <conditionalFormatting sqref="C9">
    <cfRule type="cellIs" dxfId="102" priority="14" operator="lessThan">
      <formula>0</formula>
    </cfRule>
  </conditionalFormatting>
  <conditionalFormatting sqref="B5">
    <cfRule type="cellIs" dxfId="101" priority="7" operator="lessThan">
      <formula>0</formula>
    </cfRule>
  </conditionalFormatting>
  <conditionalFormatting sqref="B14">
    <cfRule type="cellIs" dxfId="100" priority="6" operator="lessThan">
      <formula>0</formula>
    </cfRule>
  </conditionalFormatting>
  <conditionalFormatting sqref="D3">
    <cfRule type="cellIs" dxfId="99" priority="4" operator="lessThan">
      <formula>0</formula>
    </cfRule>
  </conditionalFormatting>
  <conditionalFormatting sqref="E3">
    <cfRule type="cellIs" dxfId="98" priority="5" operator="lessThan">
      <formula>0</formula>
    </cfRule>
  </conditionalFormatting>
  <conditionalFormatting sqref="F3">
    <cfRule type="cellIs" dxfId="97" priority="2" operator="lessThan">
      <formula>0</formula>
    </cfRule>
  </conditionalFormatting>
  <conditionalFormatting sqref="G3">
    <cfRule type="cellIs" dxfId="96" priority="3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C88F0-5D9E-4C63-AFC2-499E6E46223E}">
  <sheetPr>
    <tabColor theme="4" tint="-0.249977111117893"/>
  </sheetPr>
  <dimension ref="C4:P33"/>
  <sheetViews>
    <sheetView topLeftCell="A19" workbookViewId="0">
      <selection activeCell="G28" sqref="G28"/>
    </sheetView>
  </sheetViews>
  <sheetFormatPr defaultRowHeight="15" x14ac:dyDescent="0.25"/>
  <cols>
    <col min="1" max="1" width="9.140625" customWidth="1"/>
    <col min="9" max="9" width="12.42578125" customWidth="1"/>
    <col min="10" max="10" width="18.28515625" customWidth="1"/>
    <col min="11" max="11" width="24.42578125" customWidth="1"/>
    <col min="12" max="12" width="26.140625" customWidth="1"/>
    <col min="13" max="13" width="13.7109375" customWidth="1"/>
    <col min="14" max="14" width="14" customWidth="1"/>
    <col min="15" max="15" width="14.42578125" customWidth="1"/>
    <col min="16" max="16" width="13" customWidth="1"/>
  </cols>
  <sheetData>
    <row r="4" spans="3:16" ht="41.25" customHeight="1" x14ac:dyDescent="0.25">
      <c r="C4" s="123" t="s">
        <v>78</v>
      </c>
      <c r="D4" s="124"/>
      <c r="E4" s="124"/>
      <c r="F4" s="124"/>
      <c r="G4" s="124"/>
      <c r="H4" s="125"/>
      <c r="I4" s="119" t="s">
        <v>31</v>
      </c>
      <c r="J4" s="129" t="s">
        <v>32</v>
      </c>
      <c r="K4" s="130"/>
      <c r="L4" s="130"/>
      <c r="M4" s="119" t="s">
        <v>33</v>
      </c>
      <c r="N4" s="119" t="s">
        <v>34</v>
      </c>
      <c r="O4" s="119" t="s">
        <v>79</v>
      </c>
      <c r="P4" s="119" t="s">
        <v>80</v>
      </c>
    </row>
    <row r="5" spans="3:16" ht="28.5" x14ac:dyDescent="0.25">
      <c r="C5" s="126"/>
      <c r="D5" s="127"/>
      <c r="E5" s="127"/>
      <c r="F5" s="127"/>
      <c r="G5" s="127"/>
      <c r="H5" s="128"/>
      <c r="I5" s="120"/>
      <c r="J5" s="96" t="s">
        <v>81</v>
      </c>
      <c r="K5" s="96" t="s">
        <v>82</v>
      </c>
      <c r="L5" s="96" t="s">
        <v>83</v>
      </c>
      <c r="M5" s="120"/>
      <c r="N5" s="120"/>
      <c r="O5" s="120"/>
      <c r="P5" s="120"/>
    </row>
    <row r="6" spans="3:16" x14ac:dyDescent="0.25">
      <c r="C6" s="121" t="s">
        <v>92</v>
      </c>
      <c r="D6" s="122"/>
      <c r="E6" s="122"/>
      <c r="F6" s="122"/>
      <c r="G6" s="122"/>
      <c r="H6" s="122"/>
      <c r="I6" s="97">
        <v>2903636000</v>
      </c>
      <c r="J6" s="97">
        <v>110409000</v>
      </c>
      <c r="K6" s="97">
        <v>32953000</v>
      </c>
      <c r="L6" s="97">
        <v>0</v>
      </c>
      <c r="M6" s="97">
        <v>0</v>
      </c>
      <c r="N6" s="97">
        <v>389196000</v>
      </c>
      <c r="O6" s="97">
        <v>0</v>
      </c>
      <c r="P6" s="98">
        <f t="shared" ref="P6" si="0">SUM(I6:O6)</f>
        <v>3436194000</v>
      </c>
    </row>
    <row r="7" spans="3:16" x14ac:dyDescent="0.25">
      <c r="C7" s="99"/>
      <c r="D7" s="100" t="s">
        <v>163</v>
      </c>
      <c r="E7" s="100"/>
      <c r="F7" s="100"/>
      <c r="G7" s="100"/>
      <c r="H7" s="101"/>
      <c r="I7" s="102">
        <f>ROUND(-81705126.75,-3)</f>
        <v>-81705000</v>
      </c>
      <c r="J7" s="102">
        <v>0</v>
      </c>
      <c r="K7" s="102">
        <v>0</v>
      </c>
      <c r="L7" s="102">
        <v>0</v>
      </c>
      <c r="M7" s="102">
        <v>0</v>
      </c>
      <c r="N7" s="102">
        <f>ROUND(81705126.75,-3)</f>
        <v>81705000</v>
      </c>
      <c r="O7" s="102">
        <v>0</v>
      </c>
      <c r="P7" s="103">
        <f t="shared" ref="P7:P18" si="1">SUM(I7:O7)</f>
        <v>0</v>
      </c>
    </row>
    <row r="8" spans="3:16" x14ac:dyDescent="0.25">
      <c r="C8" s="99"/>
      <c r="D8" s="100" t="s">
        <v>34</v>
      </c>
      <c r="E8" s="100"/>
      <c r="F8" s="100"/>
      <c r="G8" s="100"/>
      <c r="H8" s="101" t="s">
        <v>164</v>
      </c>
      <c r="I8" s="102">
        <f t="shared" ref="I8:O8" si="2">I9+I14+I16+I17</f>
        <v>0</v>
      </c>
      <c r="J8" s="102">
        <f t="shared" si="2"/>
        <v>0</v>
      </c>
      <c r="K8" s="102">
        <f t="shared" si="2"/>
        <v>0</v>
      </c>
      <c r="L8" s="102">
        <f t="shared" si="2"/>
        <v>0</v>
      </c>
      <c r="M8" s="102">
        <f t="shared" si="2"/>
        <v>0</v>
      </c>
      <c r="N8" s="102">
        <f t="shared" si="2"/>
        <v>-492538000</v>
      </c>
      <c r="O8" s="102">
        <f t="shared" si="2"/>
        <v>113799000</v>
      </c>
      <c r="P8" s="103">
        <f t="shared" si="1"/>
        <v>-378739000</v>
      </c>
    </row>
    <row r="9" spans="3:16" x14ac:dyDescent="0.25">
      <c r="C9" s="99"/>
      <c r="D9" s="104" t="s">
        <v>84</v>
      </c>
      <c r="E9" s="100"/>
      <c r="F9" s="100"/>
      <c r="G9" s="100"/>
      <c r="H9" s="101"/>
      <c r="I9" s="102">
        <f t="shared" ref="I9:O9" si="3">SUM(I10:I13)</f>
        <v>0</v>
      </c>
      <c r="J9" s="102">
        <f t="shared" si="3"/>
        <v>0</v>
      </c>
      <c r="K9" s="102">
        <f t="shared" si="3"/>
        <v>0</v>
      </c>
      <c r="L9" s="102">
        <f t="shared" si="3"/>
        <v>0</v>
      </c>
      <c r="M9" s="102">
        <f t="shared" si="3"/>
        <v>0</v>
      </c>
      <c r="N9" s="102">
        <f t="shared" si="3"/>
        <v>-292912000</v>
      </c>
      <c r="O9" s="102">
        <f t="shared" si="3"/>
        <v>113799000</v>
      </c>
      <c r="P9" s="103">
        <f t="shared" si="1"/>
        <v>-179113000</v>
      </c>
    </row>
    <row r="10" spans="3:16" x14ac:dyDescent="0.25">
      <c r="C10" s="99"/>
      <c r="D10" s="59" t="s">
        <v>85</v>
      </c>
      <c r="E10" s="100"/>
      <c r="F10" s="100"/>
      <c r="G10" s="100"/>
      <c r="H10" s="101"/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f>ROUND(-311961746.31,-3)+1000</f>
        <v>-311961000</v>
      </c>
      <c r="O10" s="102">
        <v>0</v>
      </c>
      <c r="P10" s="103">
        <f t="shared" si="1"/>
        <v>-311961000</v>
      </c>
    </row>
    <row r="11" spans="3:16" x14ac:dyDescent="0.25">
      <c r="C11" s="99"/>
      <c r="D11" s="59" t="s">
        <v>86</v>
      </c>
      <c r="E11" s="100"/>
      <c r="F11" s="100"/>
      <c r="G11" s="100"/>
      <c r="H11" s="101"/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f>ROUND(204541367.11,-3)</f>
        <v>204541000</v>
      </c>
      <c r="O11" s="102">
        <v>0</v>
      </c>
      <c r="P11" s="103">
        <f t="shared" si="1"/>
        <v>204541000</v>
      </c>
    </row>
    <row r="12" spans="3:16" x14ac:dyDescent="0.25">
      <c r="C12" s="99"/>
      <c r="D12" s="59" t="s">
        <v>165</v>
      </c>
      <c r="E12" s="100"/>
      <c r="F12" s="100"/>
      <c r="G12" s="100"/>
      <c r="H12" s="101"/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f>ROUND(-185492307.54,-3)</f>
        <v>-185492000</v>
      </c>
      <c r="O12" s="102">
        <f>ROUND(185492307.54,-3)</f>
        <v>185492000</v>
      </c>
      <c r="P12" s="103">
        <f t="shared" si="1"/>
        <v>0</v>
      </c>
    </row>
    <row r="13" spans="3:16" x14ac:dyDescent="0.25">
      <c r="C13" s="99"/>
      <c r="D13" s="59" t="s">
        <v>166</v>
      </c>
      <c r="E13" s="100"/>
      <c r="F13" s="100"/>
      <c r="G13" s="100"/>
      <c r="H13" s="101"/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f>ROUND(-71692776.87,-3)</f>
        <v>-71693000</v>
      </c>
      <c r="P13" s="103">
        <f t="shared" si="1"/>
        <v>-71693000</v>
      </c>
    </row>
    <row r="14" spans="3:16" x14ac:dyDescent="0.25">
      <c r="C14" s="99"/>
      <c r="D14" s="104" t="s">
        <v>87</v>
      </c>
      <c r="E14" s="100"/>
      <c r="F14" s="100"/>
      <c r="G14" s="100"/>
      <c r="H14" s="101"/>
      <c r="I14" s="102">
        <f t="shared" ref="I14:O14" si="4">+I15</f>
        <v>0</v>
      </c>
      <c r="J14" s="102">
        <f t="shared" si="4"/>
        <v>0</v>
      </c>
      <c r="K14" s="102">
        <f t="shared" si="4"/>
        <v>0</v>
      </c>
      <c r="L14" s="102">
        <f t="shared" si="4"/>
        <v>0</v>
      </c>
      <c r="M14" s="102">
        <f t="shared" si="4"/>
        <v>0</v>
      </c>
      <c r="N14" s="102">
        <f t="shared" si="4"/>
        <v>460000</v>
      </c>
      <c r="O14" s="102">
        <f t="shared" si="4"/>
        <v>0</v>
      </c>
      <c r="P14" s="103">
        <f t="shared" si="1"/>
        <v>460000</v>
      </c>
    </row>
    <row r="15" spans="3:16" x14ac:dyDescent="0.25">
      <c r="C15" s="99"/>
      <c r="D15" s="105" t="s">
        <v>88</v>
      </c>
      <c r="E15" s="100"/>
      <c r="F15" s="100"/>
      <c r="G15" s="100"/>
      <c r="H15" s="101"/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f>ROUND(459896.5,-3)</f>
        <v>460000</v>
      </c>
      <c r="O15" s="102">
        <v>0</v>
      </c>
      <c r="P15" s="103">
        <f t="shared" si="1"/>
        <v>460000</v>
      </c>
    </row>
    <row r="16" spans="3:16" x14ac:dyDescent="0.25">
      <c r="C16" s="99"/>
      <c r="D16" s="104" t="s">
        <v>75</v>
      </c>
      <c r="E16" s="100"/>
      <c r="F16" s="100"/>
      <c r="G16" s="100"/>
      <c r="H16" s="101"/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f>ROUND(-155694659.94,-3)</f>
        <v>-155695000</v>
      </c>
      <c r="O16" s="102">
        <v>0</v>
      </c>
      <c r="P16" s="103">
        <f t="shared" si="1"/>
        <v>-155695000</v>
      </c>
    </row>
    <row r="17" spans="3:16" x14ac:dyDescent="0.25">
      <c r="C17" s="99"/>
      <c r="D17" s="104" t="s">
        <v>89</v>
      </c>
      <c r="E17" s="100"/>
      <c r="F17" s="100"/>
      <c r="G17" s="100"/>
      <c r="H17" s="101"/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f>ROUND(-44390754.6,-3)</f>
        <v>-44391000</v>
      </c>
      <c r="O17" s="102">
        <v>0</v>
      </c>
      <c r="P17" s="103">
        <f t="shared" si="1"/>
        <v>-44391000</v>
      </c>
    </row>
    <row r="18" spans="3:16" x14ac:dyDescent="0.25">
      <c r="C18" s="99"/>
      <c r="D18" s="100" t="s">
        <v>167</v>
      </c>
      <c r="E18" s="100"/>
      <c r="F18" s="100"/>
      <c r="G18" s="100"/>
      <c r="H18" s="101"/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f>ROUND(90752588.96,-3)</f>
        <v>90753000</v>
      </c>
      <c r="P18" s="103">
        <f t="shared" si="1"/>
        <v>90753000</v>
      </c>
    </row>
    <row r="19" spans="3:16" x14ac:dyDescent="0.25">
      <c r="C19" s="121" t="s">
        <v>169</v>
      </c>
      <c r="D19" s="122"/>
      <c r="E19" s="122"/>
      <c r="F19" s="122"/>
      <c r="G19" s="122"/>
      <c r="H19" s="122"/>
      <c r="I19" s="97">
        <f t="shared" ref="I19:P19" si="5">ROUND(I6+I7+I8+I18,2)</f>
        <v>2821931000</v>
      </c>
      <c r="J19" s="97">
        <f t="shared" si="5"/>
        <v>110409000</v>
      </c>
      <c r="K19" s="97">
        <f t="shared" si="5"/>
        <v>32953000</v>
      </c>
      <c r="L19" s="97">
        <f t="shared" si="5"/>
        <v>0</v>
      </c>
      <c r="M19" s="97">
        <f t="shared" si="5"/>
        <v>0</v>
      </c>
      <c r="N19" s="97">
        <f t="shared" si="5"/>
        <v>-21637000</v>
      </c>
      <c r="O19" s="97">
        <f t="shared" si="5"/>
        <v>204552000</v>
      </c>
      <c r="P19" s="97">
        <f t="shared" si="5"/>
        <v>3148208000</v>
      </c>
    </row>
    <row r="20" spans="3:16" x14ac:dyDescent="0.25">
      <c r="C20" s="106"/>
      <c r="D20" s="106"/>
      <c r="E20" s="106"/>
      <c r="F20" s="106"/>
      <c r="G20" s="106"/>
      <c r="H20" s="107"/>
      <c r="I20" s="106"/>
      <c r="J20" s="106"/>
      <c r="K20" s="106"/>
      <c r="L20" s="106"/>
      <c r="M20" s="106"/>
      <c r="N20" s="106"/>
      <c r="O20" s="106"/>
      <c r="P20" s="106"/>
    </row>
    <row r="21" spans="3:16" x14ac:dyDescent="0.25">
      <c r="C21" s="121" t="s">
        <v>170</v>
      </c>
      <c r="D21" s="122"/>
      <c r="E21" s="122"/>
      <c r="F21" s="122"/>
      <c r="G21" s="122"/>
      <c r="H21" s="122"/>
      <c r="I21" s="97">
        <v>2821931000</v>
      </c>
      <c r="J21" s="97">
        <v>123680000</v>
      </c>
      <c r="K21" s="97">
        <v>32953000</v>
      </c>
      <c r="L21" s="97">
        <v>189110000</v>
      </c>
      <c r="M21" s="97">
        <v>0</v>
      </c>
      <c r="N21" s="97">
        <v>-139102000</v>
      </c>
      <c r="O21" s="97">
        <v>0</v>
      </c>
      <c r="P21" s="98">
        <f t="shared" ref="P21" si="6">SUM(I21:O21)</f>
        <v>3028572000</v>
      </c>
    </row>
    <row r="22" spans="3:16" x14ac:dyDescent="0.25">
      <c r="C22" s="99"/>
      <c r="D22" s="100" t="s">
        <v>163</v>
      </c>
      <c r="E22" s="100"/>
      <c r="F22" s="100"/>
      <c r="G22" s="100"/>
      <c r="H22" s="101"/>
      <c r="I22" s="102">
        <f>ROUND(32953683.99,-3)-1000</f>
        <v>32953000</v>
      </c>
      <c r="J22" s="102">
        <v>0</v>
      </c>
      <c r="K22" s="102">
        <f>ROUND(-32953683.99,-3)+1000</f>
        <v>-32953000</v>
      </c>
      <c r="L22" s="102">
        <v>0</v>
      </c>
      <c r="M22" s="102">
        <v>0</v>
      </c>
      <c r="N22" s="102">
        <v>0</v>
      </c>
      <c r="O22" s="102">
        <v>0</v>
      </c>
      <c r="P22" s="103">
        <f t="shared" ref="P22:P31" si="7">SUM(I22:O22)</f>
        <v>0</v>
      </c>
    </row>
    <row r="23" spans="3:16" x14ac:dyDescent="0.25">
      <c r="C23" s="99"/>
      <c r="D23" s="100" t="s">
        <v>34</v>
      </c>
      <c r="E23" s="100"/>
      <c r="F23" s="100"/>
      <c r="G23" s="100"/>
      <c r="H23" s="101" t="s">
        <v>164</v>
      </c>
      <c r="I23" s="102">
        <f t="shared" ref="I23:O23" si="8">+I24+I26+I27</f>
        <v>0</v>
      </c>
      <c r="J23" s="102">
        <f t="shared" si="8"/>
        <v>0</v>
      </c>
      <c r="K23" s="102">
        <f t="shared" si="8"/>
        <v>0</v>
      </c>
      <c r="L23" s="102">
        <f t="shared" si="8"/>
        <v>0</v>
      </c>
      <c r="M23" s="102">
        <f t="shared" si="8"/>
        <v>0</v>
      </c>
      <c r="N23" s="102">
        <f t="shared" si="8"/>
        <v>102966000</v>
      </c>
      <c r="O23" s="102">
        <f t="shared" si="8"/>
        <v>0</v>
      </c>
      <c r="P23" s="103">
        <f t="shared" si="7"/>
        <v>102966000</v>
      </c>
    </row>
    <row r="24" spans="3:16" x14ac:dyDescent="0.25">
      <c r="C24" s="99"/>
      <c r="D24" s="104" t="s">
        <v>87</v>
      </c>
      <c r="E24" s="100"/>
      <c r="F24" s="100"/>
      <c r="G24" s="100"/>
      <c r="H24" s="101"/>
      <c r="I24" s="102">
        <f t="shared" ref="I24:O24" si="9">+I25</f>
        <v>0</v>
      </c>
      <c r="J24" s="102">
        <f t="shared" si="9"/>
        <v>0</v>
      </c>
      <c r="K24" s="102">
        <f t="shared" si="9"/>
        <v>0</v>
      </c>
      <c r="L24" s="102">
        <f t="shared" si="9"/>
        <v>0</v>
      </c>
      <c r="M24" s="102">
        <f t="shared" si="9"/>
        <v>0</v>
      </c>
      <c r="N24" s="102">
        <f t="shared" si="9"/>
        <v>796000</v>
      </c>
      <c r="O24" s="102">
        <f t="shared" si="9"/>
        <v>0</v>
      </c>
      <c r="P24" s="103">
        <f t="shared" si="7"/>
        <v>796000</v>
      </c>
    </row>
    <row r="25" spans="3:16" x14ac:dyDescent="0.25">
      <c r="C25" s="99"/>
      <c r="D25" s="105" t="s">
        <v>88</v>
      </c>
      <c r="E25" s="100"/>
      <c r="F25" s="100"/>
      <c r="G25" s="100"/>
      <c r="H25" s="101"/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f>ROUND(795535.63,-3)</f>
        <v>796000</v>
      </c>
      <c r="O25" s="102">
        <v>0</v>
      </c>
      <c r="P25" s="103">
        <f t="shared" si="7"/>
        <v>796000</v>
      </c>
    </row>
    <row r="26" spans="3:16" x14ac:dyDescent="0.25">
      <c r="C26" s="99"/>
      <c r="D26" s="104" t="s">
        <v>75</v>
      </c>
      <c r="E26" s="100"/>
      <c r="F26" s="100"/>
      <c r="G26" s="100"/>
      <c r="H26" s="101"/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f>ROUND(97432402.78,-3)</f>
        <v>97432000</v>
      </c>
      <c r="O26" s="102">
        <v>0</v>
      </c>
      <c r="P26" s="103">
        <f t="shared" si="7"/>
        <v>97432000</v>
      </c>
    </row>
    <row r="27" spans="3:16" x14ac:dyDescent="0.25">
      <c r="C27" s="99"/>
      <c r="D27" s="104" t="s">
        <v>89</v>
      </c>
      <c r="E27" s="100"/>
      <c r="F27" s="100"/>
      <c r="G27" s="100"/>
      <c r="H27" s="101"/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f>ROUND(4737779.36,-3)</f>
        <v>4738000</v>
      </c>
      <c r="O27" s="102">
        <v>0</v>
      </c>
      <c r="P27" s="103">
        <f t="shared" si="7"/>
        <v>4738000</v>
      </c>
    </row>
    <row r="28" spans="3:16" x14ac:dyDescent="0.25">
      <c r="C28" s="99"/>
      <c r="D28" s="100" t="s">
        <v>90</v>
      </c>
      <c r="E28" s="100"/>
      <c r="F28" s="100"/>
      <c r="G28" s="100"/>
      <c r="H28" s="101"/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f>ROUND(-3100541.83,-3)</f>
        <v>-3101000</v>
      </c>
      <c r="P28" s="103">
        <f t="shared" si="7"/>
        <v>-3101000</v>
      </c>
    </row>
    <row r="29" spans="3:16" x14ac:dyDescent="0.25">
      <c r="C29" s="99"/>
      <c r="D29" s="100" t="s">
        <v>91</v>
      </c>
      <c r="E29" s="100"/>
      <c r="F29" s="100"/>
      <c r="G29" s="100"/>
      <c r="H29" s="101"/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f>ROUND(3535726.22,-3)</f>
        <v>3536000</v>
      </c>
      <c r="P29" s="103">
        <f t="shared" si="7"/>
        <v>3536000</v>
      </c>
    </row>
    <row r="30" spans="3:16" x14ac:dyDescent="0.25">
      <c r="C30" s="99"/>
      <c r="D30" s="100" t="s">
        <v>168</v>
      </c>
      <c r="E30" s="100"/>
      <c r="F30" s="100"/>
      <c r="G30" s="100"/>
      <c r="H30" s="101"/>
      <c r="I30" s="102">
        <v>0</v>
      </c>
      <c r="J30" s="102">
        <v>0</v>
      </c>
      <c r="K30" s="102">
        <v>0</v>
      </c>
      <c r="L30" s="102">
        <f>ROUND(-189109816.34,-3)</f>
        <v>-189110000</v>
      </c>
      <c r="M30" s="102">
        <f>ROUND(189109816.34,-3)</f>
        <v>189110000</v>
      </c>
      <c r="N30" s="102">
        <v>0</v>
      </c>
      <c r="O30" s="102">
        <v>0</v>
      </c>
      <c r="P30" s="103">
        <f t="shared" si="7"/>
        <v>0</v>
      </c>
    </row>
    <row r="31" spans="3:16" x14ac:dyDescent="0.25">
      <c r="C31" s="99"/>
      <c r="D31" s="100" t="s">
        <v>167</v>
      </c>
      <c r="E31" s="100"/>
      <c r="F31" s="100"/>
      <c r="G31" s="100"/>
      <c r="H31" s="101"/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f>ROUND(276609365.83,-3)</f>
        <v>276609000</v>
      </c>
      <c r="P31" s="103">
        <f t="shared" si="7"/>
        <v>276609000</v>
      </c>
    </row>
    <row r="32" spans="3:16" x14ac:dyDescent="0.25">
      <c r="C32" s="121" t="s">
        <v>171</v>
      </c>
      <c r="D32" s="122"/>
      <c r="E32" s="122"/>
      <c r="F32" s="122"/>
      <c r="G32" s="122"/>
      <c r="H32" s="122"/>
      <c r="I32" s="97">
        <f t="shared" ref="I32:P32" si="10">ROUND(I21+I22+I23+I28+I29+I30+I31,2)</f>
        <v>2854884000</v>
      </c>
      <c r="J32" s="97">
        <f t="shared" si="10"/>
        <v>123680000</v>
      </c>
      <c r="K32" s="97">
        <f t="shared" si="10"/>
        <v>0</v>
      </c>
      <c r="L32" s="97">
        <f t="shared" si="10"/>
        <v>0</v>
      </c>
      <c r="M32" s="97">
        <f t="shared" si="10"/>
        <v>189110000</v>
      </c>
      <c r="N32" s="97">
        <f t="shared" si="10"/>
        <v>-36136000</v>
      </c>
      <c r="O32" s="97">
        <f t="shared" si="10"/>
        <v>277044000</v>
      </c>
      <c r="P32" s="97">
        <f t="shared" si="10"/>
        <v>3408582000</v>
      </c>
    </row>
    <row r="33" spans="3:16" x14ac:dyDescent="0.25">
      <c r="C33" s="108" t="s">
        <v>37</v>
      </c>
      <c r="D33" s="109"/>
      <c r="E33" s="109"/>
      <c r="F33" s="109"/>
      <c r="G33" s="109"/>
      <c r="H33" s="110"/>
      <c r="I33" s="109"/>
      <c r="J33" s="109"/>
      <c r="K33" s="109"/>
      <c r="L33" s="109"/>
      <c r="M33" s="109"/>
      <c r="N33" s="109"/>
      <c r="O33" s="109"/>
      <c r="P33" s="109"/>
    </row>
  </sheetData>
  <mergeCells count="11">
    <mergeCell ref="P4:P5"/>
    <mergeCell ref="C6:H6"/>
    <mergeCell ref="C19:H19"/>
    <mergeCell ref="C21:H21"/>
    <mergeCell ref="C32:H32"/>
    <mergeCell ref="C4:H5"/>
    <mergeCell ref="I4:I5"/>
    <mergeCell ref="J4:L4"/>
    <mergeCell ref="M4:M5"/>
    <mergeCell ref="N4:N5"/>
    <mergeCell ref="O4:O5"/>
  </mergeCells>
  <conditionalFormatting sqref="D11">
    <cfRule type="cellIs" dxfId="95" priority="4" operator="lessThan">
      <formula>0</formula>
    </cfRule>
  </conditionalFormatting>
  <conditionalFormatting sqref="D12">
    <cfRule type="cellIs" dxfId="94" priority="3" operator="lessThan">
      <formula>0</formula>
    </cfRule>
  </conditionalFormatting>
  <conditionalFormatting sqref="C13">
    <cfRule type="cellIs" dxfId="93" priority="2" operator="lessThan">
      <formula>0</formula>
    </cfRule>
  </conditionalFormatting>
  <conditionalFormatting sqref="D13">
    <cfRule type="cellIs" dxfId="92" priority="1" operator="lessThan">
      <formula>0</formula>
    </cfRule>
  </conditionalFormatting>
  <conditionalFormatting sqref="C10">
    <cfRule type="cellIs" dxfId="91" priority="8" operator="lessThan">
      <formula>0</formula>
    </cfRule>
  </conditionalFormatting>
  <conditionalFormatting sqref="C11">
    <cfRule type="cellIs" dxfId="90" priority="7" operator="lessThan">
      <formula>0</formula>
    </cfRule>
  </conditionalFormatting>
  <conditionalFormatting sqref="C12">
    <cfRule type="cellIs" dxfId="89" priority="6" operator="lessThan">
      <formula>0</formula>
    </cfRule>
  </conditionalFormatting>
  <conditionalFormatting sqref="D10">
    <cfRule type="cellIs" dxfId="88" priority="5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74B04-0F6C-4FC8-9A0C-C338FE867530}">
  <sheetPr>
    <tabColor theme="4" tint="-0.249977111117893"/>
  </sheetPr>
  <dimension ref="A3:G48"/>
  <sheetViews>
    <sheetView showGridLines="0" zoomScale="75" zoomScaleNormal="75" workbookViewId="0">
      <pane ySplit="4" topLeftCell="A35" activePane="bottomLeft" state="frozen"/>
      <selection pane="bottomLeft" activeCell="D23" sqref="D23:G23"/>
    </sheetView>
  </sheetViews>
  <sheetFormatPr defaultRowHeight="14.25" x14ac:dyDescent="0.2"/>
  <cols>
    <col min="1" max="1" width="1.7109375" style="7" customWidth="1"/>
    <col min="2" max="2" width="62.28515625" style="7" customWidth="1"/>
    <col min="3" max="3" width="10.7109375" style="7" customWidth="1"/>
    <col min="4" max="7" width="15.7109375" style="7" customWidth="1"/>
    <col min="8" max="8" width="1.7109375" style="7" customWidth="1"/>
    <col min="9" max="16384" width="9.140625" style="7"/>
  </cols>
  <sheetData>
    <row r="3" spans="1:7" s="2" customFormat="1" ht="15" customHeight="1" x14ac:dyDescent="0.25">
      <c r="A3" s="1"/>
      <c r="B3" s="111" t="s">
        <v>93</v>
      </c>
      <c r="C3" s="112"/>
      <c r="D3" s="117" t="s">
        <v>39</v>
      </c>
      <c r="E3" s="117" t="s">
        <v>40</v>
      </c>
      <c r="F3" s="117" t="s">
        <v>41</v>
      </c>
      <c r="G3" s="117" t="s">
        <v>42</v>
      </c>
    </row>
    <row r="4" spans="1:7" s="2" customFormat="1" ht="15" customHeight="1" x14ac:dyDescent="0.25">
      <c r="B4" s="113"/>
      <c r="C4" s="114"/>
      <c r="D4" s="118"/>
      <c r="E4" s="118"/>
      <c r="F4" s="118"/>
      <c r="G4" s="118"/>
    </row>
    <row r="5" spans="1:7" ht="20.100000000000001" customHeight="1" x14ac:dyDescent="0.2">
      <c r="B5" s="60" t="s">
        <v>94</v>
      </c>
      <c r="C5" s="61"/>
      <c r="D5" s="62"/>
      <c r="E5" s="62"/>
      <c r="F5" s="62"/>
      <c r="G5" s="62"/>
    </row>
    <row r="6" spans="1:7" ht="20.100000000000001" customHeight="1" x14ac:dyDescent="0.2">
      <c r="B6" s="63" t="s">
        <v>58</v>
      </c>
      <c r="C6" s="64"/>
      <c r="D6" s="65">
        <v>265019000</v>
      </c>
      <c r="E6" s="65">
        <v>35782000</v>
      </c>
      <c r="F6" s="65">
        <v>367092000</v>
      </c>
      <c r="G6" s="65">
        <v>116366000</v>
      </c>
    </row>
    <row r="7" spans="1:7" ht="20.100000000000001" customHeight="1" x14ac:dyDescent="0.2">
      <c r="B7" s="63" t="s">
        <v>95</v>
      </c>
      <c r="C7" s="64"/>
      <c r="D7" s="65">
        <f>SUM(D8:D21)</f>
        <v>-258269000</v>
      </c>
      <c r="E7" s="65">
        <f t="shared" ref="E7:G7" si="0">SUM(E8:E21)</f>
        <v>-27556000</v>
      </c>
      <c r="F7" s="65">
        <f t="shared" si="0"/>
        <v>-345202000</v>
      </c>
      <c r="G7" s="65">
        <f t="shared" si="0"/>
        <v>-87547000</v>
      </c>
    </row>
    <row r="8" spans="1:7" ht="20.100000000000001" customHeight="1" x14ac:dyDescent="0.2">
      <c r="B8" s="66" t="s">
        <v>44</v>
      </c>
      <c r="C8" s="67"/>
      <c r="D8" s="68">
        <v>-276832000</v>
      </c>
      <c r="E8" s="68">
        <v>-22158000</v>
      </c>
      <c r="F8" s="68">
        <v>-365818000</v>
      </c>
      <c r="G8" s="68">
        <v>-74229000</v>
      </c>
    </row>
    <row r="9" spans="1:7" ht="20.100000000000001" customHeight="1" x14ac:dyDescent="0.2">
      <c r="A9" s="38"/>
      <c r="B9" s="66" t="s">
        <v>96</v>
      </c>
      <c r="C9" s="67"/>
      <c r="D9" s="68">
        <v>5329000</v>
      </c>
      <c r="E9" s="68">
        <v>3811000</v>
      </c>
      <c r="F9" s="68">
        <v>14408000</v>
      </c>
      <c r="G9" s="68">
        <v>10952000</v>
      </c>
    </row>
    <row r="10" spans="1:7" ht="20.100000000000001" customHeight="1" x14ac:dyDescent="0.2">
      <c r="A10" s="38"/>
      <c r="B10" s="66" t="s">
        <v>97</v>
      </c>
      <c r="C10" s="67"/>
      <c r="D10" s="68">
        <v>2895000</v>
      </c>
      <c r="E10" s="68">
        <v>770000</v>
      </c>
      <c r="F10" s="68">
        <v>5408000</v>
      </c>
      <c r="G10" s="68">
        <v>2118000</v>
      </c>
    </row>
    <row r="11" spans="1:7" ht="20.100000000000001" customHeight="1" x14ac:dyDescent="0.2">
      <c r="B11" s="66" t="s">
        <v>98</v>
      </c>
      <c r="C11" s="67"/>
      <c r="D11" s="68">
        <v>-1000</v>
      </c>
      <c r="E11" s="68">
        <v>0</v>
      </c>
      <c r="F11" s="68">
        <v>-3000</v>
      </c>
      <c r="G11" s="68">
        <v>0</v>
      </c>
    </row>
    <row r="12" spans="1:7" ht="20.100000000000001" customHeight="1" x14ac:dyDescent="0.2">
      <c r="B12" s="66" t="s">
        <v>99</v>
      </c>
      <c r="C12" s="67"/>
      <c r="D12" s="68">
        <v>766000</v>
      </c>
      <c r="E12" s="68">
        <v>2607000</v>
      </c>
      <c r="F12" s="68">
        <v>3845000</v>
      </c>
      <c r="G12" s="68">
        <v>4267000</v>
      </c>
    </row>
    <row r="13" spans="1:7" ht="20.100000000000001" customHeight="1" x14ac:dyDescent="0.2">
      <c r="B13" s="66" t="s">
        <v>100</v>
      </c>
      <c r="C13" s="67"/>
      <c r="D13" s="68">
        <v>72000</v>
      </c>
      <c r="E13" s="68">
        <v>2000</v>
      </c>
      <c r="F13" s="68">
        <v>76000</v>
      </c>
      <c r="G13" s="68">
        <v>-3000</v>
      </c>
    </row>
    <row r="14" spans="1:7" ht="20.100000000000001" customHeight="1" x14ac:dyDescent="0.2">
      <c r="B14" s="66" t="s">
        <v>48</v>
      </c>
      <c r="C14" s="67"/>
      <c r="D14" s="68">
        <v>2452000</v>
      </c>
      <c r="E14" s="68">
        <v>5542000</v>
      </c>
      <c r="F14" s="68">
        <v>6757000</v>
      </c>
      <c r="G14" s="68">
        <v>8086000</v>
      </c>
    </row>
    <row r="15" spans="1:7" ht="20.100000000000001" customHeight="1" x14ac:dyDescent="0.2">
      <c r="B15" s="66" t="s">
        <v>50</v>
      </c>
      <c r="C15" s="69"/>
      <c r="D15" s="68">
        <v>-199000</v>
      </c>
      <c r="E15" s="68">
        <v>-25000</v>
      </c>
      <c r="F15" s="68">
        <v>-724000</v>
      </c>
      <c r="G15" s="68">
        <v>-164000</v>
      </c>
    </row>
    <row r="16" spans="1:7" ht="20.100000000000001" customHeight="1" x14ac:dyDescent="0.2">
      <c r="B16" s="66" t="s">
        <v>51</v>
      </c>
      <c r="C16" s="67"/>
      <c r="D16" s="68">
        <v>16397000</v>
      </c>
      <c r="E16" s="68">
        <v>133000</v>
      </c>
      <c r="F16" s="68">
        <v>16402000</v>
      </c>
      <c r="G16" s="68">
        <v>133000</v>
      </c>
    </row>
    <row r="17" spans="2:7" ht="20.100000000000001" customHeight="1" x14ac:dyDescent="0.2">
      <c r="B17" s="66" t="s">
        <v>101</v>
      </c>
      <c r="C17" s="67"/>
      <c r="D17" s="68">
        <v>1141000</v>
      </c>
      <c r="E17" s="68">
        <v>0</v>
      </c>
      <c r="F17" s="68">
        <v>3329000</v>
      </c>
      <c r="G17" s="68">
        <v>0</v>
      </c>
    </row>
    <row r="18" spans="2:7" ht="20.100000000000001" customHeight="1" x14ac:dyDescent="0.2">
      <c r="B18" s="66" t="s">
        <v>102</v>
      </c>
      <c r="C18" s="67"/>
      <c r="D18" s="68">
        <v>1232000</v>
      </c>
      <c r="E18" s="68">
        <v>0</v>
      </c>
      <c r="F18" s="68">
        <v>2683000</v>
      </c>
      <c r="G18" s="68">
        <v>0</v>
      </c>
    </row>
    <row r="19" spans="2:7" ht="20.100000000000001" customHeight="1" x14ac:dyDescent="0.2">
      <c r="B19" s="66" t="s">
        <v>103</v>
      </c>
      <c r="C19" s="69"/>
      <c r="D19" s="68">
        <v>-4000</v>
      </c>
      <c r="E19" s="68">
        <v>0</v>
      </c>
      <c r="F19" s="68">
        <v>0</v>
      </c>
      <c r="G19" s="68">
        <v>1000</v>
      </c>
    </row>
    <row r="20" spans="2:7" ht="20.100000000000001" customHeight="1" x14ac:dyDescent="0.2">
      <c r="B20" s="66" t="s">
        <v>55</v>
      </c>
      <c r="C20" s="67"/>
      <c r="D20" s="68">
        <v>-12521000</v>
      </c>
      <c r="E20" s="68">
        <v>-18238000</v>
      </c>
      <c r="F20" s="68">
        <v>-34490000</v>
      </c>
      <c r="G20" s="68">
        <v>-38941000</v>
      </c>
    </row>
    <row r="21" spans="2:7" ht="20.100000000000001" customHeight="1" x14ac:dyDescent="0.2">
      <c r="B21" s="66" t="s">
        <v>57</v>
      </c>
      <c r="C21" s="67"/>
      <c r="D21" s="68">
        <v>1004000</v>
      </c>
      <c r="E21" s="68">
        <v>0</v>
      </c>
      <c r="F21" s="68">
        <v>2925000</v>
      </c>
      <c r="G21" s="68">
        <v>233000</v>
      </c>
    </row>
    <row r="22" spans="2:7" ht="20.100000000000001" customHeight="1" x14ac:dyDescent="0.2">
      <c r="B22" s="63" t="s">
        <v>104</v>
      </c>
      <c r="C22" s="64"/>
      <c r="D22" s="65">
        <f>D6+D7</f>
        <v>6750000</v>
      </c>
      <c r="E22" s="65">
        <f t="shared" ref="E22:G22" si="1">E6+E7</f>
        <v>8226000</v>
      </c>
      <c r="F22" s="65">
        <f t="shared" si="1"/>
        <v>21890000</v>
      </c>
      <c r="G22" s="65">
        <f t="shared" si="1"/>
        <v>28819000</v>
      </c>
    </row>
    <row r="23" spans="2:7" ht="20.100000000000001" customHeight="1" x14ac:dyDescent="0.2">
      <c r="B23" s="63" t="s">
        <v>105</v>
      </c>
      <c r="C23" s="64"/>
      <c r="D23" s="65">
        <f t="shared" ref="D23:G23" si="2">SUM(D24:D32)</f>
        <v>-528653000</v>
      </c>
      <c r="E23" s="65">
        <f t="shared" si="2"/>
        <v>-9994000</v>
      </c>
      <c r="F23" s="65">
        <f t="shared" si="2"/>
        <v>-596185000</v>
      </c>
      <c r="G23" s="65">
        <f t="shared" si="2"/>
        <v>-36577000</v>
      </c>
    </row>
    <row r="24" spans="2:7" ht="20.100000000000001" customHeight="1" x14ac:dyDescent="0.2">
      <c r="B24" s="66" t="s">
        <v>106</v>
      </c>
      <c r="C24" s="67"/>
      <c r="D24" s="68">
        <v>-521952000</v>
      </c>
      <c r="E24" s="68">
        <v>29921000</v>
      </c>
      <c r="F24" s="68">
        <v>-566535000</v>
      </c>
      <c r="G24" s="68">
        <v>15372000</v>
      </c>
    </row>
    <row r="25" spans="2:7" ht="20.100000000000001" customHeight="1" x14ac:dyDescent="0.2">
      <c r="B25" s="66" t="s">
        <v>107</v>
      </c>
      <c r="C25" s="67"/>
      <c r="D25" s="68">
        <v>0</v>
      </c>
      <c r="E25" s="68">
        <v>3983000</v>
      </c>
      <c r="F25" s="68">
        <v>4278000</v>
      </c>
      <c r="G25" s="68">
        <v>3991000</v>
      </c>
    </row>
    <row r="26" spans="2:7" ht="20.100000000000001" customHeight="1" x14ac:dyDescent="0.2">
      <c r="B26" s="66" t="s">
        <v>108</v>
      </c>
      <c r="C26" s="67"/>
      <c r="D26" s="68">
        <v>8714000</v>
      </c>
      <c r="E26" s="68">
        <v>-4722000</v>
      </c>
      <c r="F26" s="68">
        <v>9990000</v>
      </c>
      <c r="G26" s="68">
        <v>-7496000</v>
      </c>
    </row>
    <row r="27" spans="2:7" ht="20.100000000000001" customHeight="1" x14ac:dyDescent="0.2">
      <c r="B27" s="66" t="s">
        <v>109</v>
      </c>
      <c r="C27" s="67"/>
      <c r="D27" s="68">
        <v>-113000</v>
      </c>
      <c r="E27" s="68">
        <v>-24044000</v>
      </c>
      <c r="F27" s="68">
        <v>-113000</v>
      </c>
      <c r="G27" s="68">
        <v>-21572000</v>
      </c>
    </row>
    <row r="28" spans="2:7" ht="20.100000000000001" customHeight="1" x14ac:dyDescent="0.2">
      <c r="B28" s="66" t="s">
        <v>110</v>
      </c>
      <c r="C28" s="67"/>
      <c r="D28" s="68">
        <v>0</v>
      </c>
      <c r="E28" s="68">
        <v>0</v>
      </c>
      <c r="F28" s="68">
        <v>-2449000</v>
      </c>
      <c r="G28" s="68">
        <v>0</v>
      </c>
    </row>
    <row r="29" spans="2:7" ht="20.100000000000001" customHeight="1" x14ac:dyDescent="0.2">
      <c r="B29" s="66" t="s">
        <v>111</v>
      </c>
      <c r="C29" s="67"/>
      <c r="D29" s="68">
        <v>-9744000</v>
      </c>
      <c r="E29" s="68">
        <v>-8135000</v>
      </c>
      <c r="F29" s="68">
        <v>-26847000</v>
      </c>
      <c r="G29" s="68">
        <v>-9886000</v>
      </c>
    </row>
    <row r="30" spans="2:7" ht="20.100000000000001" customHeight="1" x14ac:dyDescent="0.2">
      <c r="B30" s="66" t="s">
        <v>112</v>
      </c>
      <c r="C30" s="67"/>
      <c r="D30" s="68">
        <v>-7222000</v>
      </c>
      <c r="E30" s="68">
        <v>-4390000</v>
      </c>
      <c r="F30" s="68">
        <v>-18502000</v>
      </c>
      <c r="G30" s="68">
        <v>-12719000</v>
      </c>
    </row>
    <row r="31" spans="2:7" ht="20.100000000000001" customHeight="1" x14ac:dyDescent="0.2">
      <c r="B31" s="66" t="s">
        <v>113</v>
      </c>
      <c r="C31" s="67"/>
      <c r="D31" s="68">
        <v>2505000</v>
      </c>
      <c r="E31" s="68">
        <v>0</v>
      </c>
      <c r="F31" s="68">
        <v>7971000</v>
      </c>
      <c r="G31" s="68">
        <v>0</v>
      </c>
    </row>
    <row r="32" spans="2:7" ht="20.100000000000001" customHeight="1" x14ac:dyDescent="0.2">
      <c r="B32" s="66" t="s">
        <v>114</v>
      </c>
      <c r="C32" s="67"/>
      <c r="D32" s="68">
        <v>-841000</v>
      </c>
      <c r="E32" s="68">
        <v>-2607000</v>
      </c>
      <c r="F32" s="68">
        <v>-3978000</v>
      </c>
      <c r="G32" s="68">
        <v>-4267000</v>
      </c>
    </row>
    <row r="33" spans="2:7" ht="20.100000000000001" customHeight="1" x14ac:dyDescent="0.2">
      <c r="B33" s="63" t="s">
        <v>115</v>
      </c>
      <c r="C33" s="64"/>
      <c r="D33" s="65">
        <v>39000</v>
      </c>
      <c r="E33" s="65">
        <v>12096000</v>
      </c>
      <c r="F33" s="65">
        <v>27148000</v>
      </c>
      <c r="G33" s="65">
        <v>33861000</v>
      </c>
    </row>
    <row r="34" spans="2:7" ht="20.100000000000001" customHeight="1" x14ac:dyDescent="0.2">
      <c r="B34" s="63" t="s">
        <v>116</v>
      </c>
      <c r="C34" s="64"/>
      <c r="D34" s="65">
        <v>-2892000</v>
      </c>
      <c r="E34" s="65">
        <v>-21890000</v>
      </c>
      <c r="F34" s="65">
        <v>-63684000</v>
      </c>
      <c r="G34" s="65">
        <v>-28648000</v>
      </c>
    </row>
    <row r="35" spans="2:7" ht="20.100000000000001" customHeight="1" x14ac:dyDescent="0.2">
      <c r="B35" s="63" t="s">
        <v>117</v>
      </c>
      <c r="C35" s="64"/>
      <c r="D35" s="65">
        <v>-150000</v>
      </c>
      <c r="E35" s="65">
        <v>-207000</v>
      </c>
      <c r="F35" s="65">
        <v>-390000</v>
      </c>
      <c r="G35" s="65">
        <v>-679000</v>
      </c>
    </row>
    <row r="36" spans="2:7" ht="20.100000000000001" customHeight="1" x14ac:dyDescent="0.2">
      <c r="B36" s="60" t="s">
        <v>118</v>
      </c>
      <c r="C36" s="61"/>
      <c r="D36" s="62">
        <f t="shared" ref="D36:G36" si="3">D22+D23+D33+D34+D35</f>
        <v>-524906000</v>
      </c>
      <c r="E36" s="62">
        <f t="shared" si="3"/>
        <v>-11769000</v>
      </c>
      <c r="F36" s="62">
        <f t="shared" si="3"/>
        <v>-611221000</v>
      </c>
      <c r="G36" s="62">
        <f t="shared" si="3"/>
        <v>-3224000</v>
      </c>
    </row>
    <row r="37" spans="2:7" ht="20.100000000000001" customHeight="1" x14ac:dyDescent="0.2">
      <c r="B37" s="60" t="s">
        <v>119</v>
      </c>
      <c r="C37" s="61"/>
      <c r="D37" s="62"/>
      <c r="E37" s="62"/>
      <c r="F37" s="62"/>
      <c r="G37" s="62"/>
    </row>
    <row r="38" spans="2:7" ht="20.100000000000001" customHeight="1" x14ac:dyDescent="0.2">
      <c r="B38" s="63" t="s">
        <v>120</v>
      </c>
      <c r="C38" s="64"/>
      <c r="D38" s="65">
        <v>-2017000</v>
      </c>
      <c r="E38" s="65">
        <v>-36051000</v>
      </c>
      <c r="F38" s="65">
        <v>-9188000</v>
      </c>
      <c r="G38" s="65">
        <v>-50287000</v>
      </c>
    </row>
    <row r="39" spans="2:7" ht="20.100000000000001" customHeight="1" x14ac:dyDescent="0.2">
      <c r="B39" s="63" t="s">
        <v>121</v>
      </c>
      <c r="C39" s="64"/>
      <c r="D39" s="65">
        <v>515264000</v>
      </c>
      <c r="E39" s="65">
        <v>0</v>
      </c>
      <c r="F39" s="65">
        <v>515264000</v>
      </c>
      <c r="G39" s="65">
        <v>0</v>
      </c>
    </row>
    <row r="40" spans="2:7" ht="20.100000000000001" customHeight="1" x14ac:dyDescent="0.2">
      <c r="B40" s="60" t="s">
        <v>122</v>
      </c>
      <c r="C40" s="61"/>
      <c r="D40" s="62">
        <f t="shared" ref="D40:G40" si="4">SUM(D38:D39)</f>
        <v>513247000</v>
      </c>
      <c r="E40" s="62">
        <f t="shared" si="4"/>
        <v>-36051000</v>
      </c>
      <c r="F40" s="62">
        <f t="shared" si="4"/>
        <v>506076000</v>
      </c>
      <c r="G40" s="62">
        <f t="shared" si="4"/>
        <v>-50287000</v>
      </c>
    </row>
    <row r="41" spans="2:7" ht="20.100000000000001" customHeight="1" x14ac:dyDescent="0.2">
      <c r="B41" s="60" t="s">
        <v>123</v>
      </c>
      <c r="C41" s="61"/>
      <c r="D41" s="62"/>
      <c r="E41" s="62"/>
      <c r="F41" s="62"/>
      <c r="G41" s="62"/>
    </row>
    <row r="42" spans="2:7" ht="20.100000000000001" customHeight="1" x14ac:dyDescent="0.2">
      <c r="B42" s="63" t="s">
        <v>124</v>
      </c>
      <c r="C42" s="64"/>
      <c r="D42" s="65">
        <v>0</v>
      </c>
      <c r="E42" s="65">
        <v>0</v>
      </c>
      <c r="F42" s="65">
        <v>0</v>
      </c>
      <c r="G42" s="65">
        <v>-11217000</v>
      </c>
    </row>
    <row r="43" spans="2:7" ht="20.100000000000001" customHeight="1" x14ac:dyDescent="0.2">
      <c r="B43" s="60" t="s">
        <v>125</v>
      </c>
      <c r="C43" s="61"/>
      <c r="D43" s="62">
        <f t="shared" ref="D43:G43" si="5">SUM(D42:D42)</f>
        <v>0</v>
      </c>
      <c r="E43" s="62">
        <f t="shared" si="5"/>
        <v>0</v>
      </c>
      <c r="F43" s="62">
        <f t="shared" si="5"/>
        <v>0</v>
      </c>
      <c r="G43" s="62">
        <f t="shared" si="5"/>
        <v>-11217000</v>
      </c>
    </row>
    <row r="44" spans="2:7" ht="20.100000000000001" customHeight="1" x14ac:dyDescent="0.2">
      <c r="B44" s="70"/>
      <c r="C44" s="71"/>
      <c r="D44" s="72"/>
      <c r="E44" s="72"/>
      <c r="F44" s="72"/>
      <c r="G44" s="72"/>
    </row>
    <row r="45" spans="2:7" ht="20.100000000000001" customHeight="1" x14ac:dyDescent="0.2">
      <c r="B45" s="60" t="s">
        <v>126</v>
      </c>
      <c r="C45" s="61"/>
      <c r="D45" s="62">
        <f t="shared" ref="D45:G45" si="6">D36+D40+D43</f>
        <v>-11659000</v>
      </c>
      <c r="E45" s="62">
        <f t="shared" si="6"/>
        <v>-47820000</v>
      </c>
      <c r="F45" s="62">
        <f t="shared" si="6"/>
        <v>-105145000</v>
      </c>
      <c r="G45" s="62">
        <f t="shared" si="6"/>
        <v>-64728000</v>
      </c>
    </row>
    <row r="46" spans="2:7" ht="20.100000000000001" customHeight="1" x14ac:dyDescent="0.2">
      <c r="B46" s="60" t="s">
        <v>127</v>
      </c>
      <c r="C46" s="61"/>
      <c r="D46" s="62">
        <v>446460000</v>
      </c>
      <c r="E46" s="62">
        <v>619909000</v>
      </c>
      <c r="F46" s="62">
        <v>539947000</v>
      </c>
      <c r="G46" s="62">
        <v>636817000</v>
      </c>
    </row>
    <row r="47" spans="2:7" ht="20.100000000000001" customHeight="1" x14ac:dyDescent="0.2">
      <c r="B47" s="60" t="s">
        <v>128</v>
      </c>
      <c r="C47" s="61"/>
      <c r="D47" s="62">
        <f>D45+D46</f>
        <v>434801000</v>
      </c>
      <c r="E47" s="62">
        <f t="shared" ref="E47:G47" si="7">E45+E46</f>
        <v>572089000</v>
      </c>
      <c r="F47" s="62">
        <f t="shared" si="7"/>
        <v>434802000</v>
      </c>
      <c r="G47" s="62">
        <f t="shared" si="7"/>
        <v>572089000</v>
      </c>
    </row>
    <row r="48" spans="2:7" x14ac:dyDescent="0.2">
      <c r="B48" s="54" t="s">
        <v>37</v>
      </c>
    </row>
  </sheetData>
  <mergeCells count="5">
    <mergeCell ref="B3:C4"/>
    <mergeCell ref="D3:D4"/>
    <mergeCell ref="E3:E4"/>
    <mergeCell ref="F3:F4"/>
    <mergeCell ref="G3:G4"/>
  </mergeCells>
  <conditionalFormatting sqref="F3">
    <cfRule type="cellIs" dxfId="87" priority="6" operator="lessThan">
      <formula>0</formula>
    </cfRule>
  </conditionalFormatting>
  <conditionalFormatting sqref="D3">
    <cfRule type="cellIs" dxfId="86" priority="8" operator="lessThan">
      <formula>0</formula>
    </cfRule>
  </conditionalFormatting>
  <conditionalFormatting sqref="G3">
    <cfRule type="cellIs" dxfId="85" priority="7" operator="lessThan">
      <formula>0</formula>
    </cfRule>
  </conditionalFormatting>
  <conditionalFormatting sqref="E3">
    <cfRule type="cellIs" dxfId="84" priority="9" operator="lessThan">
      <formula>0</formula>
    </cfRule>
  </conditionalFormatting>
  <conditionalFormatting sqref="F52">
    <cfRule type="cellIs" dxfId="83" priority="5" operator="lessThan">
      <formula>0</formula>
    </cfRule>
  </conditionalFormatting>
  <conditionalFormatting sqref="E52">
    <cfRule type="cellIs" dxfId="82" priority="4" operator="lessThan">
      <formula>0</formula>
    </cfRule>
  </conditionalFormatting>
  <conditionalFormatting sqref="G52">
    <cfRule type="cellIs" dxfId="81" priority="3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D23:G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18E81-6884-4477-B890-A497C58BC2A7}">
  <sheetPr>
    <tabColor theme="4" tint="-0.249977111117893"/>
  </sheetPr>
  <dimension ref="B1:H40"/>
  <sheetViews>
    <sheetView showGridLines="0" tabSelected="1" topLeftCell="A19" zoomScale="75" zoomScaleNormal="75" workbookViewId="0">
      <selection activeCell="C32" sqref="C32"/>
    </sheetView>
  </sheetViews>
  <sheetFormatPr defaultRowHeight="15" customHeight="1" x14ac:dyDescent="0.25"/>
  <cols>
    <col min="1" max="1" width="1.7109375" style="73" customWidth="1"/>
    <col min="2" max="2" width="5.5703125" style="73" customWidth="1"/>
    <col min="3" max="3" width="52.85546875" style="73" customWidth="1"/>
    <col min="4" max="4" width="10.7109375" style="74" customWidth="1"/>
    <col min="5" max="8" width="15.7109375" style="73" customWidth="1"/>
    <col min="9" max="16384" width="9.140625" style="73"/>
  </cols>
  <sheetData>
    <row r="1" spans="2:8" ht="7.5" customHeight="1" x14ac:dyDescent="0.25"/>
    <row r="2" spans="2:8" s="75" customFormat="1" ht="15" customHeight="1" x14ac:dyDescent="0.25">
      <c r="B2" s="76"/>
      <c r="C2" s="76"/>
      <c r="D2" s="77"/>
      <c r="E2" s="78"/>
      <c r="F2" s="78"/>
      <c r="G2" s="78"/>
      <c r="H2" s="78"/>
    </row>
    <row r="3" spans="2:8" s="79" customFormat="1" ht="20.100000000000001" customHeight="1" x14ac:dyDescent="0.25">
      <c r="B3" s="131" t="s">
        <v>129</v>
      </c>
      <c r="C3" s="132"/>
      <c r="D3" s="133"/>
      <c r="E3" s="117" t="s">
        <v>39</v>
      </c>
      <c r="F3" s="117" t="s">
        <v>40</v>
      </c>
      <c r="G3" s="117" t="s">
        <v>41</v>
      </c>
      <c r="H3" s="117" t="s">
        <v>42</v>
      </c>
    </row>
    <row r="4" spans="2:8" s="79" customFormat="1" ht="20.100000000000001" customHeight="1" x14ac:dyDescent="0.25">
      <c r="B4" s="134"/>
      <c r="C4" s="135"/>
      <c r="D4" s="136"/>
      <c r="E4" s="118"/>
      <c r="F4" s="118"/>
      <c r="G4" s="118"/>
      <c r="H4" s="118"/>
    </row>
    <row r="5" spans="2:8" s="75" customFormat="1" ht="20.100000000000001" customHeight="1" x14ac:dyDescent="0.25">
      <c r="B5" s="80" t="s">
        <v>130</v>
      </c>
      <c r="C5" s="81" t="s">
        <v>131</v>
      </c>
      <c r="D5" s="82"/>
      <c r="E5" s="83">
        <f t="shared" ref="E5:H5" si="0">SUM(E6:E7)</f>
        <v>208453000</v>
      </c>
      <c r="F5" s="83">
        <f t="shared" si="0"/>
        <v>25000</v>
      </c>
      <c r="G5" s="83">
        <f t="shared" si="0"/>
        <v>208983000</v>
      </c>
      <c r="H5" s="83">
        <f t="shared" si="0"/>
        <v>164000</v>
      </c>
    </row>
    <row r="6" spans="2:8" s="75" customFormat="1" ht="20.100000000000001" customHeight="1" x14ac:dyDescent="0.25">
      <c r="B6" s="84"/>
      <c r="C6" s="85" t="s">
        <v>132</v>
      </c>
      <c r="D6" s="86"/>
      <c r="E6" s="87">
        <v>208254000</v>
      </c>
      <c r="F6" s="87">
        <v>0</v>
      </c>
      <c r="G6" s="87">
        <v>208254000</v>
      </c>
      <c r="H6" s="87">
        <v>0</v>
      </c>
    </row>
    <row r="7" spans="2:8" s="75" customFormat="1" ht="20.100000000000001" customHeight="1" x14ac:dyDescent="0.25">
      <c r="B7" s="84"/>
      <c r="C7" s="85" t="s">
        <v>50</v>
      </c>
      <c r="D7" s="86"/>
      <c r="E7" s="87">
        <v>199000</v>
      </c>
      <c r="F7" s="87">
        <v>25000</v>
      </c>
      <c r="G7" s="87">
        <v>729000</v>
      </c>
      <c r="H7" s="87">
        <v>164000</v>
      </c>
    </row>
    <row r="8" spans="2:8" s="75" customFormat="1" ht="20.100000000000001" customHeight="1" x14ac:dyDescent="0.25">
      <c r="B8" s="80" t="s">
        <v>133</v>
      </c>
      <c r="C8" s="81" t="s">
        <v>134</v>
      </c>
      <c r="D8" s="82"/>
      <c r="E8" s="83">
        <f t="shared" ref="E8:H8" si="1">SUM(E9:E16)</f>
        <v>-27000000</v>
      </c>
      <c r="F8" s="83">
        <f t="shared" si="1"/>
        <v>-9838000</v>
      </c>
      <c r="G8" s="83">
        <f t="shared" si="1"/>
        <v>-44942000</v>
      </c>
      <c r="H8" s="83">
        <f t="shared" si="1"/>
        <v>-23300000</v>
      </c>
    </row>
    <row r="9" spans="2:8" s="75" customFormat="1" ht="20.100000000000001" customHeight="1" x14ac:dyDescent="0.25">
      <c r="B9" s="84"/>
      <c r="C9" s="85" t="s">
        <v>135</v>
      </c>
      <c r="D9" s="86"/>
      <c r="E9" s="87">
        <v>-4301000</v>
      </c>
      <c r="F9" s="87">
        <v>-5156000</v>
      </c>
      <c r="G9" s="87">
        <v>-12903000</v>
      </c>
      <c r="H9" s="87">
        <v>-15469000</v>
      </c>
    </row>
    <row r="10" spans="2:8" s="75" customFormat="1" ht="20.100000000000001" customHeight="1" x14ac:dyDescent="0.25">
      <c r="B10" s="84"/>
      <c r="C10" s="85" t="s">
        <v>136</v>
      </c>
      <c r="D10" s="86"/>
      <c r="E10" s="87">
        <v>-1141000</v>
      </c>
      <c r="F10" s="87">
        <v>0</v>
      </c>
      <c r="G10" s="87">
        <v>-3329000</v>
      </c>
      <c r="H10" s="87">
        <v>0</v>
      </c>
    </row>
    <row r="11" spans="2:8" s="75" customFormat="1" ht="20.100000000000001" customHeight="1" x14ac:dyDescent="0.25">
      <c r="B11" s="84"/>
      <c r="C11" s="85" t="s">
        <v>137</v>
      </c>
      <c r="D11" s="86"/>
      <c r="E11" s="87">
        <v>-2895000</v>
      </c>
      <c r="F11" s="87">
        <v>-770000</v>
      </c>
      <c r="G11" s="87">
        <v>-5408000</v>
      </c>
      <c r="H11" s="87">
        <v>-2118000</v>
      </c>
    </row>
    <row r="12" spans="2:8" s="75" customFormat="1" ht="20.100000000000001" customHeight="1" x14ac:dyDescent="0.25">
      <c r="B12" s="84"/>
      <c r="C12" s="85" t="s">
        <v>138</v>
      </c>
      <c r="D12" s="86"/>
      <c r="E12" s="87">
        <v>1000</v>
      </c>
      <c r="F12" s="87">
        <v>0</v>
      </c>
      <c r="G12" s="87">
        <v>3000</v>
      </c>
      <c r="H12" s="87">
        <v>0</v>
      </c>
    </row>
    <row r="13" spans="2:8" s="75" customFormat="1" ht="20.100000000000001" customHeight="1" x14ac:dyDescent="0.25">
      <c r="B13" s="84"/>
      <c r="C13" s="85" t="s">
        <v>139</v>
      </c>
      <c r="D13" s="86"/>
      <c r="E13" s="87">
        <v>-766000</v>
      </c>
      <c r="F13" s="87">
        <v>-2607000</v>
      </c>
      <c r="G13" s="87">
        <v>-3845000</v>
      </c>
      <c r="H13" s="87">
        <v>-4267000</v>
      </c>
    </row>
    <row r="14" spans="2:8" s="75" customFormat="1" ht="20.100000000000001" customHeight="1" x14ac:dyDescent="0.25">
      <c r="B14" s="84"/>
      <c r="C14" s="85" t="s">
        <v>51</v>
      </c>
      <c r="D14" s="86"/>
      <c r="E14" s="87">
        <v>-16397000</v>
      </c>
      <c r="F14" s="87">
        <v>-133000</v>
      </c>
      <c r="G14" s="87">
        <v>-16416000</v>
      </c>
      <c r="H14" s="87">
        <v>-133000</v>
      </c>
    </row>
    <row r="15" spans="2:8" s="75" customFormat="1" ht="20.100000000000001" customHeight="1" x14ac:dyDescent="0.25">
      <c r="B15" s="84"/>
      <c r="C15" s="85" t="s">
        <v>140</v>
      </c>
      <c r="D15" s="86"/>
      <c r="E15" s="87">
        <v>-1232000</v>
      </c>
      <c r="F15" s="87">
        <v>0</v>
      </c>
      <c r="G15" s="87">
        <v>-2683000</v>
      </c>
      <c r="H15" s="87">
        <v>0</v>
      </c>
    </row>
    <row r="16" spans="2:8" s="75" customFormat="1" ht="20.100000000000001" customHeight="1" x14ac:dyDescent="0.25">
      <c r="B16" s="84"/>
      <c r="C16" s="85" t="s">
        <v>100</v>
      </c>
      <c r="D16" s="86"/>
      <c r="E16" s="87">
        <v>-269000</v>
      </c>
      <c r="F16" s="87">
        <v>-1172000</v>
      </c>
      <c r="G16" s="87">
        <v>-361000</v>
      </c>
      <c r="H16" s="87">
        <v>-1313000</v>
      </c>
    </row>
    <row r="17" spans="2:8" s="75" customFormat="1" ht="20.100000000000001" customHeight="1" x14ac:dyDescent="0.25">
      <c r="B17" s="80" t="s">
        <v>141</v>
      </c>
      <c r="C17" s="81" t="s">
        <v>142</v>
      </c>
      <c r="D17" s="82"/>
      <c r="E17" s="83">
        <f t="shared" ref="E17:H17" si="2">E5+E8</f>
        <v>181453000</v>
      </c>
      <c r="F17" s="83">
        <f t="shared" si="2"/>
        <v>-9813000</v>
      </c>
      <c r="G17" s="83">
        <f t="shared" si="2"/>
        <v>164041000</v>
      </c>
      <c r="H17" s="83">
        <f t="shared" si="2"/>
        <v>-23136000</v>
      </c>
    </row>
    <row r="18" spans="2:8" s="75" customFormat="1" ht="20.100000000000001" customHeight="1" x14ac:dyDescent="0.25">
      <c r="B18" s="80" t="s">
        <v>143</v>
      </c>
      <c r="C18" s="81" t="s">
        <v>144</v>
      </c>
      <c r="D18" s="82"/>
      <c r="E18" s="83">
        <f t="shared" ref="E18:H18" si="3">SUM(E19:E21)</f>
        <v>92395000</v>
      </c>
      <c r="F18" s="83">
        <f t="shared" si="3"/>
        <v>54982000</v>
      </c>
      <c r="G18" s="83">
        <f t="shared" si="3"/>
        <v>227321000</v>
      </c>
      <c r="H18" s="83">
        <f t="shared" si="3"/>
        <v>158807000</v>
      </c>
    </row>
    <row r="19" spans="2:8" s="75" customFormat="1" ht="20.100000000000001" customHeight="1" x14ac:dyDescent="0.25">
      <c r="B19" s="84"/>
      <c r="C19" s="85" t="s">
        <v>145</v>
      </c>
      <c r="D19" s="86"/>
      <c r="E19" s="87">
        <v>72878000</v>
      </c>
      <c r="F19" s="87">
        <v>4328000</v>
      </c>
      <c r="G19" s="87">
        <v>170421000</v>
      </c>
      <c r="H19" s="87">
        <v>66664000</v>
      </c>
    </row>
    <row r="20" spans="2:8" s="75" customFormat="1" ht="20.100000000000001" customHeight="1" x14ac:dyDescent="0.25">
      <c r="B20" s="84"/>
      <c r="C20" s="85" t="s">
        <v>146</v>
      </c>
      <c r="D20" s="86"/>
      <c r="E20" s="87">
        <v>0</v>
      </c>
      <c r="F20" s="87">
        <v>22986000</v>
      </c>
      <c r="G20" s="87">
        <v>45000</v>
      </c>
      <c r="H20" s="87">
        <v>23034000</v>
      </c>
    </row>
    <row r="21" spans="2:8" s="75" customFormat="1" ht="20.100000000000001" customHeight="1" x14ac:dyDescent="0.25">
      <c r="B21" s="84"/>
      <c r="C21" s="85" t="s">
        <v>55</v>
      </c>
      <c r="D21" s="86"/>
      <c r="E21" s="87">
        <v>19517000</v>
      </c>
      <c r="F21" s="87">
        <v>27668000</v>
      </c>
      <c r="G21" s="87">
        <v>56855000</v>
      </c>
      <c r="H21" s="87">
        <v>69109000</v>
      </c>
    </row>
    <row r="22" spans="2:8" s="75" customFormat="1" ht="20.100000000000001" customHeight="1" x14ac:dyDescent="0.25">
      <c r="B22" s="80" t="s">
        <v>147</v>
      </c>
      <c r="C22" s="81" t="s">
        <v>148</v>
      </c>
      <c r="D22" s="82"/>
      <c r="E22" s="83">
        <f t="shared" ref="E22:H22" si="4">E17+E18</f>
        <v>273848000</v>
      </c>
      <c r="F22" s="83">
        <f t="shared" si="4"/>
        <v>45169000</v>
      </c>
      <c r="G22" s="83">
        <f t="shared" si="4"/>
        <v>391362000</v>
      </c>
      <c r="H22" s="83">
        <f t="shared" si="4"/>
        <v>135671000</v>
      </c>
    </row>
    <row r="23" spans="2:8" s="75" customFormat="1" ht="20.100000000000001" customHeight="1" x14ac:dyDescent="0.25">
      <c r="B23" s="80" t="s">
        <v>149</v>
      </c>
      <c r="C23" s="81" t="s">
        <v>150</v>
      </c>
      <c r="D23" s="82"/>
      <c r="E23" s="83">
        <f t="shared" ref="E23:H23" si="5">E24+E30+E34+E36</f>
        <v>-273848000</v>
      </c>
      <c r="F23" s="83">
        <f t="shared" si="5"/>
        <v>-45169000</v>
      </c>
      <c r="G23" s="83">
        <f t="shared" si="5"/>
        <v>-391362000</v>
      </c>
      <c r="H23" s="83">
        <f t="shared" si="5"/>
        <v>-135671000</v>
      </c>
    </row>
    <row r="24" spans="2:8" s="88" customFormat="1" ht="20.100000000000001" customHeight="1" x14ac:dyDescent="0.25">
      <c r="B24" s="89"/>
      <c r="C24" s="86" t="s">
        <v>151</v>
      </c>
      <c r="D24" s="86"/>
      <c r="E24" s="90">
        <f t="shared" ref="E24:H24" si="6">SUM(E25:E29)</f>
        <v>-4614000</v>
      </c>
      <c r="F24" s="90">
        <f t="shared" si="6"/>
        <v>-3225000</v>
      </c>
      <c r="G24" s="90">
        <f t="shared" si="6"/>
        <v>-12452000</v>
      </c>
      <c r="H24" s="90">
        <f t="shared" si="6"/>
        <v>-9700000</v>
      </c>
    </row>
    <row r="25" spans="2:8" s="75" customFormat="1" ht="20.100000000000001" customHeight="1" x14ac:dyDescent="0.25">
      <c r="B25" s="84"/>
      <c r="C25" s="91" t="s">
        <v>152</v>
      </c>
      <c r="D25" s="86"/>
      <c r="E25" s="87">
        <v>-3001000</v>
      </c>
      <c r="F25" s="87">
        <v>-2620000</v>
      </c>
      <c r="G25" s="87">
        <v>-9208000</v>
      </c>
      <c r="H25" s="87">
        <v>-7094000</v>
      </c>
    </row>
    <row r="26" spans="2:8" s="75" customFormat="1" ht="20.100000000000001" customHeight="1" x14ac:dyDescent="0.25">
      <c r="B26" s="84"/>
      <c r="C26" s="91" t="s">
        <v>153</v>
      </c>
      <c r="D26" s="86"/>
      <c r="E26" s="87">
        <v>-1368000</v>
      </c>
      <c r="F26" s="87">
        <v>-392000</v>
      </c>
      <c r="G26" s="87">
        <v>-2555000</v>
      </c>
      <c r="H26" s="87">
        <v>-1442000</v>
      </c>
    </row>
    <row r="27" spans="2:8" s="75" customFormat="1" ht="20.100000000000001" customHeight="1" x14ac:dyDescent="0.25">
      <c r="B27" s="84"/>
      <c r="C27" s="91" t="s">
        <v>154</v>
      </c>
      <c r="D27" s="86"/>
      <c r="E27" s="87">
        <v>-249000</v>
      </c>
      <c r="F27" s="87">
        <v>-213000</v>
      </c>
      <c r="G27" s="87">
        <v>-689000</v>
      </c>
      <c r="H27" s="87">
        <v>-611000</v>
      </c>
    </row>
    <row r="28" spans="2:8" s="75" customFormat="1" ht="20.100000000000001" customHeight="1" x14ac:dyDescent="0.25">
      <c r="B28" s="84"/>
      <c r="C28" s="91" t="s">
        <v>64</v>
      </c>
      <c r="D28" s="86"/>
      <c r="E28" s="87">
        <v>0</v>
      </c>
      <c r="F28" s="87">
        <v>0</v>
      </c>
      <c r="G28" s="87">
        <v>0</v>
      </c>
      <c r="H28" s="87">
        <v>-553000</v>
      </c>
    </row>
    <row r="29" spans="2:8" s="75" customFormat="1" ht="20.100000000000001" customHeight="1" x14ac:dyDescent="0.25">
      <c r="B29" s="84"/>
      <c r="C29" s="91" t="s">
        <v>155</v>
      </c>
      <c r="D29" s="86"/>
      <c r="E29" s="87">
        <v>4000</v>
      </c>
      <c r="F29" s="87">
        <v>0</v>
      </c>
      <c r="G29" s="87">
        <v>0</v>
      </c>
      <c r="H29" s="87">
        <v>0</v>
      </c>
    </row>
    <row r="30" spans="2:8" s="88" customFormat="1" ht="20.100000000000001" customHeight="1" x14ac:dyDescent="0.25">
      <c r="B30" s="89"/>
      <c r="C30" s="86" t="s">
        <v>156</v>
      </c>
      <c r="D30" s="86"/>
      <c r="E30" s="90">
        <f t="shared" ref="E30:H30" si="7">SUM(E31:E33)</f>
        <v>-79905000</v>
      </c>
      <c r="F30" s="90">
        <f t="shared" si="7"/>
        <v>-21358000</v>
      </c>
      <c r="G30" s="90">
        <f t="shared" si="7"/>
        <v>-99376000</v>
      </c>
      <c r="H30" s="90">
        <f t="shared" si="7"/>
        <v>-34985000</v>
      </c>
    </row>
    <row r="31" spans="2:8" s="75" customFormat="1" ht="20.100000000000001" customHeight="1" x14ac:dyDescent="0.25">
      <c r="B31" s="84"/>
      <c r="C31" s="91" t="s">
        <v>59</v>
      </c>
      <c r="D31" s="86"/>
      <c r="E31" s="87">
        <v>-76694000</v>
      </c>
      <c r="F31" s="87">
        <v>-15196000</v>
      </c>
      <c r="G31" s="87">
        <v>-90483000</v>
      </c>
      <c r="H31" s="87">
        <v>-25060000</v>
      </c>
    </row>
    <row r="32" spans="2:8" s="75" customFormat="1" ht="20.100000000000001" customHeight="1" x14ac:dyDescent="0.25">
      <c r="B32" s="84"/>
      <c r="C32" s="91" t="s">
        <v>157</v>
      </c>
      <c r="D32" s="86"/>
      <c r="E32" s="87">
        <v>-759000</v>
      </c>
      <c r="F32" s="87">
        <v>-615000</v>
      </c>
      <c r="G32" s="87">
        <v>-2089000</v>
      </c>
      <c r="H32" s="87">
        <v>-1834000</v>
      </c>
    </row>
    <row r="33" spans="2:8" s="75" customFormat="1" ht="20.100000000000001" customHeight="1" x14ac:dyDescent="0.25">
      <c r="B33" s="84"/>
      <c r="C33" s="91" t="s">
        <v>158</v>
      </c>
      <c r="D33" s="86"/>
      <c r="E33" s="87">
        <v>-2452000</v>
      </c>
      <c r="F33" s="87">
        <v>-5547000</v>
      </c>
      <c r="G33" s="87">
        <v>-6804000</v>
      </c>
      <c r="H33" s="87">
        <v>-8091000</v>
      </c>
    </row>
    <row r="34" spans="2:8" s="88" customFormat="1" ht="20.100000000000001" customHeight="1" x14ac:dyDescent="0.25">
      <c r="B34" s="89"/>
      <c r="C34" s="86" t="s">
        <v>159</v>
      </c>
      <c r="D34" s="86"/>
      <c r="E34" s="90">
        <f t="shared" ref="E34:H34" si="8">SUM(E35:E35)</f>
        <v>-1004000</v>
      </c>
      <c r="F34" s="90">
        <f t="shared" si="8"/>
        <v>0</v>
      </c>
      <c r="G34" s="90">
        <f t="shared" si="8"/>
        <v>-2925000</v>
      </c>
      <c r="H34" s="90">
        <f t="shared" si="8"/>
        <v>-233000</v>
      </c>
    </row>
    <row r="35" spans="2:8" s="75" customFormat="1" ht="20.100000000000001" customHeight="1" x14ac:dyDescent="0.25">
      <c r="B35" s="84"/>
      <c r="C35" s="91" t="s">
        <v>57</v>
      </c>
      <c r="D35" s="92"/>
      <c r="E35" s="87">
        <v>-1004000</v>
      </c>
      <c r="F35" s="87">
        <v>0</v>
      </c>
      <c r="G35" s="87">
        <v>-2925000</v>
      </c>
      <c r="H35" s="87">
        <v>-233000</v>
      </c>
    </row>
    <row r="36" spans="2:8" s="88" customFormat="1" ht="20.100000000000001" customHeight="1" x14ac:dyDescent="0.25">
      <c r="B36" s="89"/>
      <c r="C36" s="86" t="s">
        <v>160</v>
      </c>
      <c r="D36" s="86"/>
      <c r="E36" s="90">
        <f>SUM(E37:E38)</f>
        <v>-188325000</v>
      </c>
      <c r="F36" s="90">
        <f t="shared" ref="F36:H36" si="9">SUM(F37:F38)</f>
        <v>-20586000</v>
      </c>
      <c r="G36" s="90">
        <f t="shared" si="9"/>
        <v>-276609000</v>
      </c>
      <c r="H36" s="90">
        <f t="shared" si="9"/>
        <v>-90753000</v>
      </c>
    </row>
    <row r="37" spans="2:8" s="75" customFormat="1" ht="20.100000000000001" customHeight="1" x14ac:dyDescent="0.25">
      <c r="B37" s="84"/>
      <c r="C37" s="91" t="s">
        <v>161</v>
      </c>
      <c r="D37" s="92"/>
      <c r="E37" s="87">
        <v>0</v>
      </c>
      <c r="F37" s="87">
        <v>0</v>
      </c>
      <c r="G37" s="87">
        <v>0</v>
      </c>
      <c r="H37" s="87">
        <v>0</v>
      </c>
    </row>
    <row r="38" spans="2:8" s="75" customFormat="1" ht="20.100000000000001" customHeight="1" x14ac:dyDescent="0.25">
      <c r="B38" s="84"/>
      <c r="C38" s="91" t="s">
        <v>162</v>
      </c>
      <c r="D38" s="92"/>
      <c r="E38" s="87">
        <v>-188325000</v>
      </c>
      <c r="F38" s="87">
        <v>-20586000</v>
      </c>
      <c r="G38" s="87">
        <v>-276609000</v>
      </c>
      <c r="H38" s="87">
        <v>-90753000</v>
      </c>
    </row>
    <row r="39" spans="2:8" s="7" customFormat="1" ht="15" customHeight="1" x14ac:dyDescent="0.2">
      <c r="B39" s="54" t="s">
        <v>37</v>
      </c>
      <c r="C39" s="55"/>
      <c r="D39" s="56"/>
    </row>
    <row r="40" spans="2:8" ht="15" customHeight="1" x14ac:dyDescent="0.25">
      <c r="B40" s="93"/>
      <c r="D40" s="94"/>
      <c r="E40" s="95"/>
      <c r="F40" s="95"/>
      <c r="G40" s="95"/>
      <c r="H40" s="95"/>
    </row>
  </sheetData>
  <mergeCells count="5">
    <mergeCell ref="B3:D4"/>
    <mergeCell ref="E3:E4"/>
    <mergeCell ref="F3:F4"/>
    <mergeCell ref="G3:G4"/>
    <mergeCell ref="H3:H4"/>
  </mergeCells>
  <conditionalFormatting sqref="D9">
    <cfRule type="cellIs" dxfId="80" priority="90" operator="lessThan">
      <formula>0</formula>
    </cfRule>
  </conditionalFormatting>
  <conditionalFormatting sqref="D35">
    <cfRule type="cellIs" dxfId="79" priority="87" operator="lessThan">
      <formula>0</formula>
    </cfRule>
  </conditionalFormatting>
  <conditionalFormatting sqref="D20:D21">
    <cfRule type="cellIs" dxfId="78" priority="89" operator="lessThan">
      <formula>0</formula>
    </cfRule>
  </conditionalFormatting>
  <conditionalFormatting sqref="D33">
    <cfRule type="cellIs" dxfId="77" priority="86" operator="lessThan">
      <formula>0</formula>
    </cfRule>
  </conditionalFormatting>
  <conditionalFormatting sqref="D19">
    <cfRule type="cellIs" dxfId="76" priority="88" operator="lessThan">
      <formula>0</formula>
    </cfRule>
  </conditionalFormatting>
  <conditionalFormatting sqref="D31">
    <cfRule type="cellIs" dxfId="75" priority="85" operator="lessThan">
      <formula>0</formula>
    </cfRule>
  </conditionalFormatting>
  <conditionalFormatting sqref="D11">
    <cfRule type="cellIs" dxfId="74" priority="84" operator="lessThan">
      <formula>0</formula>
    </cfRule>
  </conditionalFormatting>
  <conditionalFormatting sqref="D10">
    <cfRule type="cellIs" dxfId="73" priority="83" operator="lessThan">
      <formula>0</formula>
    </cfRule>
  </conditionalFormatting>
  <conditionalFormatting sqref="D32">
    <cfRule type="cellIs" dxfId="72" priority="75" operator="lessThan">
      <formula>0</formula>
    </cfRule>
  </conditionalFormatting>
  <conditionalFormatting sqref="D6:D7">
    <cfRule type="cellIs" dxfId="71" priority="82" operator="lessThan">
      <formula>0</formula>
    </cfRule>
  </conditionalFormatting>
  <conditionalFormatting sqref="D30">
    <cfRule type="cellIs" dxfId="70" priority="81" operator="lessThan">
      <formula>0</formula>
    </cfRule>
  </conditionalFormatting>
  <conditionalFormatting sqref="D34">
    <cfRule type="cellIs" dxfId="69" priority="80" operator="lessThan">
      <formula>0</formula>
    </cfRule>
  </conditionalFormatting>
  <conditionalFormatting sqref="D36">
    <cfRule type="cellIs" dxfId="68" priority="79" operator="lessThan">
      <formula>0</formula>
    </cfRule>
  </conditionalFormatting>
  <conditionalFormatting sqref="D13:D15">
    <cfRule type="cellIs" dxfId="67" priority="78" operator="lessThan">
      <formula>0</formula>
    </cfRule>
  </conditionalFormatting>
  <conditionalFormatting sqref="D16">
    <cfRule type="cellIs" dxfId="66" priority="76" operator="lessThan">
      <formula>0</formula>
    </cfRule>
  </conditionalFormatting>
  <conditionalFormatting sqref="D16">
    <cfRule type="cellIs" dxfId="65" priority="77" operator="lessThan">
      <formula>0</formula>
    </cfRule>
  </conditionalFormatting>
  <conditionalFormatting sqref="D37">
    <cfRule type="cellIs" dxfId="64" priority="74" operator="lessThan">
      <formula>0</formula>
    </cfRule>
  </conditionalFormatting>
  <conditionalFormatting sqref="C35">
    <cfRule type="cellIs" dxfId="63" priority="19" operator="lessThan">
      <formula>0</formula>
    </cfRule>
  </conditionalFormatting>
  <conditionalFormatting sqref="D12">
    <cfRule type="cellIs" dxfId="62" priority="67" operator="lessThan">
      <formula>0</formula>
    </cfRule>
  </conditionalFormatting>
  <conditionalFormatting sqref="B33">
    <cfRule type="cellIs" dxfId="61" priority="20" operator="lessThan">
      <formula>0</formula>
    </cfRule>
  </conditionalFormatting>
  <conditionalFormatting sqref="C14 C28 C24:C25 C11 C7">
    <cfRule type="cellIs" dxfId="60" priority="66" operator="lessThan">
      <formula>0</formula>
    </cfRule>
  </conditionalFormatting>
  <conditionalFormatting sqref="C9">
    <cfRule type="cellIs" dxfId="59" priority="65" operator="lessThan">
      <formula>0</formula>
    </cfRule>
  </conditionalFormatting>
  <conditionalFormatting sqref="C7">
    <cfRule type="cellIs" dxfId="58" priority="64" operator="lessThan">
      <formula>0</formula>
    </cfRule>
  </conditionalFormatting>
  <conditionalFormatting sqref="B14 B28 B24:B25 B11 B7">
    <cfRule type="cellIs" dxfId="57" priority="63" operator="lessThan">
      <formula>0</formula>
    </cfRule>
  </conditionalFormatting>
  <conditionalFormatting sqref="B9">
    <cfRule type="cellIs" dxfId="56" priority="62" operator="lessThan">
      <formula>0</formula>
    </cfRule>
  </conditionalFormatting>
  <conditionalFormatting sqref="B6:B7">
    <cfRule type="cellIs" dxfId="55" priority="61" operator="lessThan">
      <formula>0</formula>
    </cfRule>
  </conditionalFormatting>
  <conditionalFormatting sqref="C6">
    <cfRule type="cellIs" dxfId="54" priority="60" operator="lessThan">
      <formula>0</formula>
    </cfRule>
  </conditionalFormatting>
  <conditionalFormatting sqref="C10">
    <cfRule type="cellIs" dxfId="53" priority="59" operator="lessThan">
      <formula>0</formula>
    </cfRule>
  </conditionalFormatting>
  <conditionalFormatting sqref="B10">
    <cfRule type="cellIs" dxfId="52" priority="58" operator="lessThan">
      <formula>0</formula>
    </cfRule>
  </conditionalFormatting>
  <conditionalFormatting sqref="C11">
    <cfRule type="cellIs" dxfId="51" priority="57" operator="lessThan">
      <formula>0</formula>
    </cfRule>
  </conditionalFormatting>
  <conditionalFormatting sqref="B11">
    <cfRule type="cellIs" dxfId="50" priority="56" operator="lessThan">
      <formula>0</formula>
    </cfRule>
  </conditionalFormatting>
  <conditionalFormatting sqref="C12">
    <cfRule type="cellIs" dxfId="49" priority="55" operator="lessThan">
      <formula>0</formula>
    </cfRule>
  </conditionalFormatting>
  <conditionalFormatting sqref="B12">
    <cfRule type="cellIs" dxfId="48" priority="53" operator="lessThan">
      <formula>0</formula>
    </cfRule>
  </conditionalFormatting>
  <conditionalFormatting sqref="B12">
    <cfRule type="cellIs" dxfId="47" priority="52" operator="lessThan">
      <formula>0</formula>
    </cfRule>
  </conditionalFormatting>
  <conditionalFormatting sqref="C12">
    <cfRule type="cellIs" dxfId="46" priority="54" operator="lessThan">
      <formula>0</formula>
    </cfRule>
  </conditionalFormatting>
  <conditionalFormatting sqref="C13:C14">
    <cfRule type="cellIs" dxfId="45" priority="51" operator="lessThan">
      <formula>0</formula>
    </cfRule>
  </conditionalFormatting>
  <conditionalFormatting sqref="C13:C14">
    <cfRule type="cellIs" dxfId="44" priority="50" operator="lessThan">
      <formula>0</formula>
    </cfRule>
  </conditionalFormatting>
  <conditionalFormatting sqref="B13:B14">
    <cfRule type="cellIs" dxfId="43" priority="49" operator="lessThan">
      <formula>0</formula>
    </cfRule>
  </conditionalFormatting>
  <conditionalFormatting sqref="B13:B14">
    <cfRule type="cellIs" dxfId="42" priority="48" operator="lessThan">
      <formula>0</formula>
    </cfRule>
  </conditionalFormatting>
  <conditionalFormatting sqref="C15">
    <cfRule type="cellIs" dxfId="41" priority="47" operator="lessThan">
      <formula>0</formula>
    </cfRule>
  </conditionalFormatting>
  <conditionalFormatting sqref="B15">
    <cfRule type="cellIs" dxfId="40" priority="46" operator="lessThan">
      <formula>0</formula>
    </cfRule>
  </conditionalFormatting>
  <conditionalFormatting sqref="C19">
    <cfRule type="cellIs" dxfId="39" priority="45" operator="lessThan">
      <formula>0</formula>
    </cfRule>
  </conditionalFormatting>
  <conditionalFormatting sqref="C16">
    <cfRule type="cellIs" dxfId="38" priority="44" operator="lessThan">
      <formula>0</formula>
    </cfRule>
  </conditionalFormatting>
  <conditionalFormatting sqref="C16">
    <cfRule type="cellIs" dxfId="37" priority="43" operator="lessThan">
      <formula>0</formula>
    </cfRule>
  </conditionalFormatting>
  <conditionalFormatting sqref="B19">
    <cfRule type="cellIs" dxfId="36" priority="42" operator="lessThan">
      <formula>0</formula>
    </cfRule>
  </conditionalFormatting>
  <conditionalFormatting sqref="B16">
    <cfRule type="cellIs" dxfId="35" priority="41" operator="lessThan">
      <formula>0</formula>
    </cfRule>
  </conditionalFormatting>
  <conditionalFormatting sqref="B16">
    <cfRule type="cellIs" dxfId="34" priority="40" operator="lessThan">
      <formula>0</formula>
    </cfRule>
  </conditionalFormatting>
  <conditionalFormatting sqref="C20:C21">
    <cfRule type="cellIs" dxfId="33" priority="39" operator="lessThan">
      <formula>0</formula>
    </cfRule>
  </conditionalFormatting>
  <conditionalFormatting sqref="C20:C21">
    <cfRule type="cellIs" dxfId="32" priority="38" operator="lessThan">
      <formula>0</formula>
    </cfRule>
  </conditionalFormatting>
  <conditionalFormatting sqref="B20:B21">
    <cfRule type="cellIs" dxfId="31" priority="37" operator="lessThan">
      <formula>0</formula>
    </cfRule>
  </conditionalFormatting>
  <conditionalFormatting sqref="B20:B21">
    <cfRule type="cellIs" dxfId="30" priority="36" operator="lessThan">
      <formula>0</formula>
    </cfRule>
  </conditionalFormatting>
  <conditionalFormatting sqref="C26">
    <cfRule type="cellIs" dxfId="29" priority="35" operator="lessThan">
      <formula>0</formula>
    </cfRule>
  </conditionalFormatting>
  <conditionalFormatting sqref="B26">
    <cfRule type="cellIs" dxfId="28" priority="34" operator="lessThan">
      <formula>0</formula>
    </cfRule>
  </conditionalFormatting>
  <conditionalFormatting sqref="C27">
    <cfRule type="cellIs" dxfId="27" priority="33" operator="lessThan">
      <formula>0</formula>
    </cfRule>
  </conditionalFormatting>
  <conditionalFormatting sqref="B27">
    <cfRule type="cellIs" dxfId="26" priority="32" operator="lessThan">
      <formula>0</formula>
    </cfRule>
  </conditionalFormatting>
  <conditionalFormatting sqref="C29">
    <cfRule type="cellIs" dxfId="25" priority="31" operator="lessThan">
      <formula>0</formula>
    </cfRule>
  </conditionalFormatting>
  <conditionalFormatting sqref="B29">
    <cfRule type="cellIs" dxfId="24" priority="30" operator="lessThan">
      <formula>0</formula>
    </cfRule>
  </conditionalFormatting>
  <conditionalFormatting sqref="C31">
    <cfRule type="cellIs" dxfId="23" priority="29" operator="lessThan">
      <formula>0</formula>
    </cfRule>
  </conditionalFormatting>
  <conditionalFormatting sqref="C30">
    <cfRule type="cellIs" dxfId="22" priority="28" operator="lessThan">
      <formula>0</formula>
    </cfRule>
  </conditionalFormatting>
  <conditionalFormatting sqref="B31">
    <cfRule type="cellIs" dxfId="21" priority="27" operator="lessThan">
      <formula>0</formula>
    </cfRule>
  </conditionalFormatting>
  <conditionalFormatting sqref="B30">
    <cfRule type="cellIs" dxfId="20" priority="26" operator="lessThan">
      <formula>0</formula>
    </cfRule>
  </conditionalFormatting>
  <conditionalFormatting sqref="C32">
    <cfRule type="cellIs" dxfId="19" priority="25" operator="lessThan">
      <formula>0</formula>
    </cfRule>
  </conditionalFormatting>
  <conditionalFormatting sqref="C32">
    <cfRule type="cellIs" dxfId="18" priority="24" operator="lessThan">
      <formula>0</formula>
    </cfRule>
  </conditionalFormatting>
  <conditionalFormatting sqref="B32">
    <cfRule type="cellIs" dxfId="17" priority="23" operator="lessThan">
      <formula>0</formula>
    </cfRule>
  </conditionalFormatting>
  <conditionalFormatting sqref="B32">
    <cfRule type="cellIs" dxfId="16" priority="22" operator="lessThan">
      <formula>0</formula>
    </cfRule>
  </conditionalFormatting>
  <conditionalFormatting sqref="C33">
    <cfRule type="cellIs" dxfId="15" priority="21" operator="lessThan">
      <formula>0</formula>
    </cfRule>
  </conditionalFormatting>
  <conditionalFormatting sqref="C34">
    <cfRule type="cellIs" dxfId="14" priority="18" operator="lessThan">
      <formula>0</formula>
    </cfRule>
  </conditionalFormatting>
  <conditionalFormatting sqref="B35">
    <cfRule type="cellIs" dxfId="13" priority="17" operator="lessThan">
      <formula>0</formula>
    </cfRule>
  </conditionalFormatting>
  <conditionalFormatting sqref="B34">
    <cfRule type="cellIs" dxfId="12" priority="16" operator="lessThan">
      <formula>0</formula>
    </cfRule>
  </conditionalFormatting>
  <conditionalFormatting sqref="C37">
    <cfRule type="cellIs" dxfId="11" priority="15" operator="lessThan">
      <formula>0</formula>
    </cfRule>
  </conditionalFormatting>
  <conditionalFormatting sqref="C36">
    <cfRule type="cellIs" dxfId="10" priority="14" operator="lessThan">
      <formula>0</formula>
    </cfRule>
  </conditionalFormatting>
  <conditionalFormatting sqref="B37">
    <cfRule type="cellIs" dxfId="9" priority="13" operator="lessThan">
      <formula>0</formula>
    </cfRule>
  </conditionalFormatting>
  <conditionalFormatting sqref="B36">
    <cfRule type="cellIs" dxfId="8" priority="12" operator="lessThan">
      <formula>0</formula>
    </cfRule>
  </conditionalFormatting>
  <conditionalFormatting sqref="E40:H40">
    <cfRule type="cellIs" dxfId="7" priority="11" operator="lessThan">
      <formula>0</formula>
    </cfRule>
  </conditionalFormatting>
  <conditionalFormatting sqref="G3">
    <cfRule type="cellIs" dxfId="6" priority="7" operator="lessThan">
      <formula>0</formula>
    </cfRule>
  </conditionalFormatting>
  <conditionalFormatting sqref="E3">
    <cfRule type="cellIs" dxfId="5" priority="9" operator="lessThan">
      <formula>0</formula>
    </cfRule>
  </conditionalFormatting>
  <conditionalFormatting sqref="H3">
    <cfRule type="cellIs" dxfId="4" priority="8" operator="lessThan">
      <formula>0</formula>
    </cfRule>
  </conditionalFormatting>
  <conditionalFormatting sqref="F3">
    <cfRule type="cellIs" dxfId="3" priority="10" operator="lessThan">
      <formula>0</formula>
    </cfRule>
  </conditionalFormatting>
  <conditionalFormatting sqref="D38">
    <cfRule type="cellIs" dxfId="2" priority="3" operator="lessThan">
      <formula>0</formula>
    </cfRule>
  </conditionalFormatting>
  <conditionalFormatting sqref="C38">
    <cfRule type="cellIs" dxfId="1" priority="2" operator="lessThan">
      <formula>0</formula>
    </cfRule>
  </conditionalFormatting>
  <conditionalFormatting sqref="B38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778</Categoria>
    <PublishingStartDate xmlns="http://schemas.microsoft.com/sharepoint/v3" xsi:nil="true"/>
    <Descricao xmlns="24003ef3-82b1-4b90-adc4-89fb7d24a536">Demonstrações Financeiras 3º Trimestre 2019 – arquivo editável</Descricao>
    <Downloads xmlns="24003ef3-82b1-4b90-adc4-89fb7d24a536" xsi:nil="true"/>
  </documentManagement>
</p:properties>
</file>

<file path=customXml/itemProps1.xml><?xml version="1.0" encoding="utf-8"?>
<ds:datastoreItem xmlns:ds="http://schemas.openxmlformats.org/officeDocument/2006/customXml" ds:itemID="{DE6075A3-CA2A-4F9E-BDB4-6D1A5679707C}"/>
</file>

<file path=customXml/itemProps2.xml><?xml version="1.0" encoding="utf-8"?>
<ds:datastoreItem xmlns:ds="http://schemas.openxmlformats.org/officeDocument/2006/customXml" ds:itemID="{0EBBF09C-8381-44BE-9B6D-1AB228C2D15E}"/>
</file>

<file path=customXml/itemProps3.xml><?xml version="1.0" encoding="utf-8"?>
<ds:datastoreItem xmlns:ds="http://schemas.openxmlformats.org/officeDocument/2006/customXml" ds:itemID="{2CFF9564-7298-4709-8350-DBCF330E32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BP</vt:lpstr>
      <vt:lpstr>DRE</vt:lpstr>
      <vt:lpstr>DRA</vt:lpstr>
      <vt:lpstr>DMPL</vt:lpstr>
      <vt:lpstr>DFC</vt:lpstr>
      <vt:lpstr>DVA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Demonstrações Financeiras 3º Trimestre 2019 – arquivo editável</dc:title>
  <dc:creator>Evander Klimach Guimaraes</dc:creator>
  <cp:lastModifiedBy>Evander Klimach Guimaraes</cp:lastModifiedBy>
  <dcterms:created xsi:type="dcterms:W3CDTF">2020-04-23T13:37:30Z</dcterms:created>
  <dcterms:modified xsi:type="dcterms:W3CDTF">2020-04-23T17:04:28Z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e7aacd-7cc4-4c31-9e6f-7ef306428f09_Enabled">
    <vt:lpwstr>True</vt:lpwstr>
  </property>
  <property fmtid="{D5CDD505-2E9C-101B-9397-08002B2CF9AE}" pid="3" name="MSIP_Label_fde7aacd-7cc4-4c31-9e6f-7ef306428f09_SiteId">
    <vt:lpwstr>ab9bba98-684a-43fb-add8-9c2bebede229</vt:lpwstr>
  </property>
  <property fmtid="{D5CDD505-2E9C-101B-9397-08002B2CF9AE}" pid="4" name="MSIP_Label_fde7aacd-7cc4-4c31-9e6f-7ef306428f09_Owner">
    <vt:lpwstr>c088604@corp.caixa.gov.br</vt:lpwstr>
  </property>
  <property fmtid="{D5CDD505-2E9C-101B-9397-08002B2CF9AE}" pid="5" name="MSIP_Label_fde7aacd-7cc4-4c31-9e6f-7ef306428f09_SetDate">
    <vt:lpwstr>2020-04-23T13:47:45.7599223Z</vt:lpwstr>
  </property>
  <property fmtid="{D5CDD505-2E9C-101B-9397-08002B2CF9AE}" pid="6" name="MSIP_Label_fde7aacd-7cc4-4c31-9e6f-7ef306428f09_Name">
    <vt:lpwstr>#PUBLICO</vt:lpwstr>
  </property>
  <property fmtid="{D5CDD505-2E9C-101B-9397-08002B2CF9AE}" pid="7" name="MSIP_Label_fde7aacd-7cc4-4c31-9e6f-7ef306428f09_Application">
    <vt:lpwstr>Microsoft Azure Information Protection</vt:lpwstr>
  </property>
  <property fmtid="{D5CDD505-2E9C-101B-9397-08002B2CF9AE}" pid="8" name="MSIP_Label_fde7aacd-7cc4-4c31-9e6f-7ef306428f09_ActionId">
    <vt:lpwstr>08bd3b29-f69f-470d-95bb-fed004b95255</vt:lpwstr>
  </property>
  <property fmtid="{D5CDD505-2E9C-101B-9397-08002B2CF9AE}" pid="9" name="MSIP_Label_fde7aacd-7cc4-4c31-9e6f-7ef306428f09_Extended_MSFT_Method">
    <vt:lpwstr>Manual</vt:lpwstr>
  </property>
  <property fmtid="{D5CDD505-2E9C-101B-9397-08002B2CF9AE}" pid="10" name="Sensitivity">
    <vt:lpwstr>#PUBLICO</vt:lpwstr>
  </property>
  <property fmtid="{D5CDD505-2E9C-101B-9397-08002B2CF9AE}" pid="11" name="ContentTypeId">
    <vt:lpwstr>0x010100CF76F4B785416546AF6C2D86C3CC016B005D01BA318CA0B74D97E7A6AFBDE9293C</vt:lpwstr>
  </property>
</Properties>
</file>