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arquivos.caixa\BR\DF8998FS201\DIGOR\2 GEPAC\03 GESTÃO ORÇAMENTARIA\01 INFORMAÇÕES CONTÁBEIS\1 - Demonstrações_Relatórios Trimestrais e Balancetes\2021\"/>
    </mc:Choice>
  </mc:AlternateContent>
  <xr:revisionPtr revIDLastSave="0" documentId="8_{A7F269FE-79A7-46A3-90CC-742E359B861A}" xr6:coauthVersionLast="46" xr6:coauthVersionMax="46" xr10:uidLastSave="{00000000-0000-0000-0000-000000000000}"/>
  <bookViews>
    <workbookView xWindow="-120" yWindow="-120" windowWidth="19440" windowHeight="10440" tabRatio="881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N2.1 cisão" sheetId="50" state="hidden" r:id="rId12"/>
    <sheet name="DMPL" sheetId="95" r:id="rId13"/>
    <sheet name="DFC" sheetId="45" r:id="rId14"/>
    <sheet name="DVA" sheetId="63" r:id="rId15"/>
    <sheet name="N5(e)" sheetId="39" state="hidden" r:id="rId16"/>
    <sheet name="N6(a)" sheetId="76" state="hidden" r:id="rId17"/>
    <sheet name="N10 " sheetId="24" state="hidden" r:id="rId18"/>
    <sheet name="N10 (e)" sheetId="51" state="hidden" r:id="rId19"/>
    <sheet name="N15 (d2)" sheetId="30" state="hidden" r:id="rId20"/>
    <sheet name="Outras desp adms" sheetId="27" state="hidden" r:id="rId21"/>
  </sheets>
  <externalReferences>
    <externalReference r:id="rId22"/>
  </externalReferences>
  <definedNames>
    <definedName name="_xlnm._FilterDatabase" localSheetId="12" hidden="1">DMPL!$A$13:$T$35</definedName>
    <definedName name="_xlnm._FilterDatabase" localSheetId="14" hidden="1">DVA!$A$3:$D$41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2">[1]Aux!$B$38:$B$72</definedName>
    <definedName name="COD_SINAF" localSheetId="16">#REF!</definedName>
    <definedName name="COD_SINAF">#REF!</definedName>
    <definedName name="DF7436SR644_GECTCFGTS001_CXPAR_DISP" localSheetId="13" hidden="1">DFC!#REF!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95" l="1"/>
  <c r="N31" i="95"/>
  <c r="N30" i="95"/>
  <c r="N29" i="95"/>
  <c r="O21" i="95"/>
  <c r="O23" i="95"/>
  <c r="O20" i="95"/>
  <c r="N19" i="95"/>
  <c r="N18" i="95"/>
  <c r="N17" i="95"/>
  <c r="K15" i="95"/>
  <c r="L14" i="95"/>
  <c r="M22" i="95"/>
  <c r="M14" i="95"/>
  <c r="O28" i="95" l="1"/>
  <c r="O35" i="95" s="1"/>
  <c r="N28" i="95"/>
  <c r="M28" i="95"/>
  <c r="L28" i="95"/>
  <c r="K28" i="95"/>
  <c r="O16" i="95"/>
  <c r="O25" i="95" s="1"/>
  <c r="N16" i="95"/>
  <c r="M16" i="95"/>
  <c r="M25" i="95" s="1"/>
  <c r="L16" i="95"/>
  <c r="L25" i="95" s="1"/>
  <c r="K16" i="95"/>
  <c r="P29" i="95"/>
  <c r="P17" i="95"/>
  <c r="G34" i="63" l="1"/>
  <c r="G30" i="63" l="1"/>
  <c r="G36" i="63"/>
  <c r="G8" i="63"/>
  <c r="G5" i="63"/>
  <c r="G19" i="63"/>
  <c r="G25" i="63"/>
  <c r="G24" i="63" s="1"/>
  <c r="G16" i="63" l="1"/>
  <c r="G18" i="63" s="1"/>
  <c r="G23" i="63" s="1"/>
  <c r="G44" i="63" s="1"/>
  <c r="M32" i="95"/>
  <c r="M27" i="95"/>
  <c r="M35" i="95" s="1"/>
  <c r="N14" i="95" l="1"/>
  <c r="N25" i="95" s="1"/>
  <c r="F9" i="3" l="1"/>
  <c r="F11" i="3" l="1"/>
  <c r="F6" i="3"/>
  <c r="F5" i="2" l="1"/>
  <c r="F18" i="2" l="1"/>
  <c r="G47" i="63"/>
  <c r="F7" i="2"/>
  <c r="F14" i="2" l="1"/>
  <c r="F17" i="2" s="1"/>
  <c r="E6" i="45" l="1"/>
  <c r="F22" i="2"/>
  <c r="F24" i="2" s="1"/>
  <c r="F26" i="2" l="1"/>
  <c r="F5" i="3"/>
  <c r="F14" i="3" s="1"/>
  <c r="D9" i="3" l="1"/>
  <c r="E47" i="63"/>
  <c r="D5" i="2"/>
  <c r="D18" i="2" l="1"/>
  <c r="D6" i="3"/>
  <c r="D11" i="3"/>
  <c r="D7" i="2"/>
  <c r="D14" i="2" l="1"/>
  <c r="D17" i="2" s="1"/>
  <c r="G6" i="45" l="1"/>
  <c r="D22" i="2"/>
  <c r="D24" i="2" s="1"/>
  <c r="D5" i="3" s="1"/>
  <c r="D14" i="3" s="1"/>
  <c r="D26" i="2" l="1"/>
  <c r="P20" i="95" l="1"/>
  <c r="P31" i="95"/>
  <c r="N27" i="95"/>
  <c r="N35" i="95" s="1"/>
  <c r="L27" i="95"/>
  <c r="L35" i="95" s="1"/>
  <c r="K27" i="95"/>
  <c r="K35" i="95" s="1"/>
  <c r="P23" i="95"/>
  <c r="P21" i="95"/>
  <c r="K14" i="95"/>
  <c r="K25" i="95" s="1"/>
  <c r="P15" i="95"/>
  <c r="F14" i="95"/>
  <c r="P18" i="95"/>
  <c r="P19" i="95"/>
  <c r="P22" i="95"/>
  <c r="F27" i="95"/>
  <c r="P30" i="95"/>
  <c r="P32" i="95"/>
  <c r="P33" i="95"/>
  <c r="H39" i="95"/>
  <c r="H42" i="95"/>
  <c r="I47" i="63"/>
  <c r="P27" i="95" l="1"/>
  <c r="P14" i="95"/>
  <c r="P28" i="95" l="1"/>
  <c r="P35" i="95" s="1"/>
  <c r="P16" i="95"/>
  <c r="P25" i="95" s="1"/>
  <c r="H9" i="3" l="1"/>
  <c r="H11" i="3" l="1"/>
  <c r="H5" i="2"/>
  <c r="H6" i="3"/>
  <c r="H18" i="2"/>
  <c r="L5" i="2" l="1"/>
  <c r="L18" i="2" l="1"/>
  <c r="L7" i="2"/>
  <c r="L14" i="2" s="1"/>
  <c r="L17" i="2" s="1"/>
  <c r="L22" i="2" l="1"/>
  <c r="L24" i="2" s="1"/>
  <c r="L26" i="2" l="1"/>
  <c r="J9" i="3" l="1"/>
  <c r="J5" i="2" l="1"/>
  <c r="J7" i="2"/>
  <c r="J18" i="2"/>
  <c r="J6" i="3"/>
  <c r="J14" i="2" l="1"/>
  <c r="J17" i="2" l="1"/>
  <c r="K6" i="45" l="1"/>
  <c r="J22" i="2"/>
  <c r="J24" i="2" s="1"/>
  <c r="J26" i="2" l="1"/>
  <c r="L9" i="3" l="1"/>
  <c r="N9" i="3"/>
  <c r="O5" i="2" l="1"/>
  <c r="M5" i="2"/>
  <c r="N6" i="3"/>
  <c r="L6" i="3"/>
  <c r="O7" i="2"/>
  <c r="O18" i="2"/>
  <c r="M18" i="2"/>
  <c r="M7" i="2"/>
  <c r="O14" i="2" l="1"/>
  <c r="O17" i="2" s="1"/>
  <c r="M14" i="2"/>
  <c r="M17" i="2" s="1"/>
  <c r="O22" i="2" l="1"/>
  <c r="O24" i="2" s="1"/>
  <c r="M6" i="45"/>
  <c r="M22" i="2"/>
  <c r="M24" i="2" s="1"/>
  <c r="O47" i="63" l="1"/>
  <c r="L5" i="3"/>
  <c r="M47" i="63"/>
  <c r="O26" i="2"/>
  <c r="M26" i="2"/>
  <c r="D8" i="39" l="1"/>
  <c r="G9" i="3" l="1"/>
  <c r="AA18" i="63"/>
  <c r="G6" i="3" l="1"/>
  <c r="E9" i="3" l="1"/>
  <c r="E6" i="3" l="1"/>
  <c r="J6" i="39" l="1"/>
  <c r="I6" i="39"/>
  <c r="I5" i="39"/>
  <c r="J5" i="39"/>
  <c r="J8" i="39" l="1"/>
  <c r="I9" i="3" l="1"/>
  <c r="I6" i="3" l="1"/>
  <c r="O5" i="39" l="1"/>
  <c r="O6" i="39" l="1"/>
  <c r="S5" i="39"/>
  <c r="S6" i="39"/>
  <c r="AH6" i="39" l="1"/>
  <c r="AH5" i="39"/>
  <c r="AI7" i="39"/>
  <c r="T8" i="39" l="1"/>
  <c r="S8" i="39" l="1"/>
  <c r="AM6" i="39" l="1"/>
  <c r="AM5" i="39"/>
  <c r="AR6" i="39"/>
  <c r="AR5" i="39"/>
  <c r="AW6" i="39"/>
  <c r="AW5" i="39"/>
  <c r="X6" i="39"/>
  <c r="X5" i="39"/>
  <c r="AN8" i="39"/>
  <c r="AC6" i="39"/>
  <c r="AC5" i="39"/>
  <c r="AD8" i="39"/>
  <c r="X8" i="39" l="1"/>
  <c r="AR8" i="39"/>
  <c r="AW8" i="39"/>
  <c r="AM8" i="39"/>
  <c r="AC8" i="39"/>
  <c r="AS8" i="39"/>
  <c r="AX8" i="39"/>
  <c r="Y8" i="39" l="1"/>
  <c r="BC8" i="39" l="1"/>
  <c r="BA7" i="39"/>
  <c r="BD7" i="39" s="1"/>
  <c r="AG7" i="39" s="1"/>
  <c r="AJ7" i="39" s="1"/>
  <c r="C7" i="39" s="1"/>
  <c r="BD5" i="39"/>
  <c r="AG5" i="39" s="1"/>
  <c r="AH8" i="39"/>
  <c r="BB6" i="39"/>
  <c r="BD6" i="39" s="1"/>
  <c r="AG6" i="39" s="1"/>
  <c r="E7" i="39" l="1"/>
  <c r="F7" i="39"/>
  <c r="M7" i="39"/>
  <c r="H7" i="39"/>
  <c r="AI5" i="39"/>
  <c r="BO5" i="39" s="1"/>
  <c r="AI6" i="39"/>
  <c r="BO6" i="39" s="1"/>
  <c r="AQ7" i="39"/>
  <c r="AT7" i="39" s="1"/>
  <c r="AV7" i="39"/>
  <c r="AY7" i="39" s="1"/>
  <c r="AL7" i="39"/>
  <c r="AV6" i="39"/>
  <c r="AY6" i="39" s="1"/>
  <c r="AQ6" i="39"/>
  <c r="AT6" i="39" s="1"/>
  <c r="AL6" i="39"/>
  <c r="AV5" i="39"/>
  <c r="AQ5" i="39"/>
  <c r="AL5" i="39"/>
  <c r="I7" i="39" l="1"/>
  <c r="I8" i="39" s="1"/>
  <c r="AJ6" i="39"/>
  <c r="M6" i="39" s="1"/>
  <c r="AJ5" i="39"/>
  <c r="M5" i="39" s="1"/>
  <c r="R7" i="39"/>
  <c r="U7" i="39" s="1"/>
  <c r="AO6" i="39"/>
  <c r="W7" i="39"/>
  <c r="AB7" i="39"/>
  <c r="AE7" i="39" s="1"/>
  <c r="AV8" i="39"/>
  <c r="AY5" i="39"/>
  <c r="AY8" i="39" s="1"/>
  <c r="AO7" i="39"/>
  <c r="AT5" i="39"/>
  <c r="AT8" i="39" s="1"/>
  <c r="AQ8" i="39"/>
  <c r="AL8" i="39"/>
  <c r="AO5" i="39"/>
  <c r="AO8" i="39" s="1"/>
  <c r="N5" i="39" l="1"/>
  <c r="P5" i="39" s="1"/>
  <c r="C5" i="39" s="1"/>
  <c r="N6" i="39"/>
  <c r="P6" i="39" s="1"/>
  <c r="K7" i="39"/>
  <c r="AJ8" i="39"/>
  <c r="O7" i="39"/>
  <c r="P7" i="39" s="1"/>
  <c r="Z7" i="39"/>
  <c r="H6" i="39" l="1"/>
  <c r="K6" i="39" s="1"/>
  <c r="C6" i="39"/>
  <c r="N8" i="39"/>
  <c r="P8" i="39"/>
  <c r="C8" i="39" l="1"/>
  <c r="BA8" i="39"/>
  <c r="BB8" i="39"/>
  <c r="D5" i="39" l="1"/>
  <c r="E5" i="39"/>
  <c r="F5" i="39" s="1"/>
  <c r="D6" i="39"/>
  <c r="E6" i="39"/>
  <c r="F6" i="39" s="1"/>
  <c r="BD8" i="39"/>
  <c r="AG8" i="39"/>
  <c r="R6" i="39" l="1"/>
  <c r="U6" i="39" s="1"/>
  <c r="R5" i="39"/>
  <c r="U5" i="39" s="1"/>
  <c r="AB6" i="39"/>
  <c r="W6" i="39"/>
  <c r="W5" i="39"/>
  <c r="AB5" i="39"/>
  <c r="AE5" i="39" s="1"/>
  <c r="AE6" i="39"/>
  <c r="AI8" i="39"/>
  <c r="U8" i="39" l="1"/>
  <c r="R8" i="39"/>
  <c r="H5" i="39"/>
  <c r="K5" i="39" s="1"/>
  <c r="K8" i="39" s="1"/>
  <c r="M8" i="39"/>
  <c r="Z6" i="39"/>
  <c r="AB8" i="39"/>
  <c r="AE8" i="39"/>
  <c r="H8" i="39" l="1"/>
  <c r="O8" i="39"/>
  <c r="Z5" i="39"/>
  <c r="Z8" i="39" s="1"/>
  <c r="W8" i="39"/>
  <c r="D6" i="5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BG6" i="39" l="1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 s="1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BL5" i="39" l="1"/>
  <c r="BF5" i="39" s="1"/>
  <c r="D81" i="35" l="1"/>
  <c r="D80" i="35"/>
  <c r="D79" i="35"/>
  <c r="BL7" i="39" l="1"/>
  <c r="BL6" i="39"/>
  <c r="BK8" i="39"/>
  <c r="BJ8" i="39"/>
  <c r="BG8" i="39"/>
  <c r="D3" i="35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L8" i="39" l="1"/>
  <c r="BF6" i="39"/>
  <c r="BF7" i="39"/>
  <c r="BH7" i="39" s="1"/>
  <c r="BH6" i="39"/>
  <c r="B13" i="27"/>
  <c r="BH5" i="39"/>
  <c r="BF8" i="39" l="1"/>
  <c r="E20" i="51"/>
  <c r="BH8" i="39"/>
  <c r="P9" i="3" l="1"/>
  <c r="M9" i="3"/>
  <c r="M6" i="3" l="1"/>
  <c r="P6" i="3"/>
  <c r="Q9" i="3" l="1"/>
  <c r="V9" i="3"/>
  <c r="Q6" i="3" l="1"/>
  <c r="V6" i="3"/>
  <c r="O9" i="3"/>
  <c r="K6" i="3" l="1"/>
  <c r="O6" i="3"/>
  <c r="K9" i="3"/>
  <c r="R9" i="3" l="1"/>
  <c r="T9" i="3"/>
  <c r="W9" i="3"/>
  <c r="W6" i="3" l="1"/>
  <c r="T6" i="3"/>
  <c r="R6" i="3"/>
  <c r="S9" i="3" l="1"/>
  <c r="U9" i="3"/>
  <c r="X9" i="3" l="1"/>
  <c r="X6" i="3"/>
  <c r="U6" i="3"/>
  <c r="S6" i="3"/>
  <c r="Y6" i="3" l="1"/>
  <c r="Y9" i="3"/>
  <c r="E8" i="39" l="1"/>
  <c r="F8" i="39"/>
  <c r="E18" i="2" l="1"/>
  <c r="I5" i="2"/>
  <c r="I18" i="2"/>
  <c r="G18" i="2" l="1"/>
  <c r="E5" i="2"/>
  <c r="G5" i="2" l="1"/>
  <c r="E7" i="2" l="1"/>
  <c r="I7" i="2"/>
  <c r="I14" i="2" l="1"/>
  <c r="I17" i="2" s="1"/>
  <c r="G7" i="2"/>
  <c r="E14" i="2"/>
  <c r="E17" i="2" s="1"/>
  <c r="E22" i="2" l="1"/>
  <c r="E24" i="2" s="1"/>
  <c r="H6" i="45"/>
  <c r="I22" i="2"/>
  <c r="I24" i="2" s="1"/>
  <c r="J6" i="45"/>
  <c r="G14" i="2"/>
  <c r="G17" i="2" s="1"/>
  <c r="J47" i="63" l="1"/>
  <c r="F47" i="63"/>
  <c r="E26" i="2"/>
  <c r="E5" i="3"/>
  <c r="F6" i="45"/>
  <c r="G22" i="2"/>
  <c r="G24" i="2" s="1"/>
  <c r="I5" i="3"/>
  <c r="I26" i="2"/>
  <c r="H47" i="63" l="1"/>
  <c r="G26" i="2"/>
  <c r="G5" i="3"/>
  <c r="S5" i="2" l="1"/>
  <c r="S18" i="2" l="1"/>
  <c r="Q18" i="2"/>
  <c r="Q5" i="2"/>
  <c r="N5" i="2"/>
  <c r="N18" i="2"/>
  <c r="S7" i="2" l="1"/>
  <c r="S14" i="2" s="1"/>
  <c r="S17" i="2" s="1"/>
  <c r="S22" i="2" s="1"/>
  <c r="S24" i="2" s="1"/>
  <c r="S26" i="2" s="1"/>
  <c r="N7" i="2" l="1"/>
  <c r="Q7" i="2"/>
  <c r="X18" i="2"/>
  <c r="Q14" i="2" l="1"/>
  <c r="Q17" i="2" s="1"/>
  <c r="X5" i="2"/>
  <c r="N14" i="2"/>
  <c r="N17" i="2" s="1"/>
  <c r="P5" i="2" l="1"/>
  <c r="R18" i="2"/>
  <c r="N22" i="2"/>
  <c r="N24" i="2" s="1"/>
  <c r="Q6" i="45"/>
  <c r="P6" i="45"/>
  <c r="Q22" i="2"/>
  <c r="Q24" i="2" s="1"/>
  <c r="P18" i="2"/>
  <c r="R5" i="2"/>
  <c r="K5" i="2"/>
  <c r="K18" i="2" l="1"/>
  <c r="N26" i="2"/>
  <c r="X7" i="2"/>
  <c r="Q26" i="2"/>
  <c r="X14" i="2" l="1"/>
  <c r="X17" i="2" s="1"/>
  <c r="M5" i="3" l="1"/>
  <c r="N47" i="63"/>
  <c r="K7" i="2"/>
  <c r="V6" i="45"/>
  <c r="X22" i="2"/>
  <c r="X24" i="2" s="1"/>
  <c r="P7" i="2"/>
  <c r="R7" i="2"/>
  <c r="Q47" i="63" l="1"/>
  <c r="P5" i="3"/>
  <c r="R14" i="2"/>
  <c r="R17" i="2" s="1"/>
  <c r="P14" i="2"/>
  <c r="P17" i="2" s="1"/>
  <c r="X26" i="2"/>
  <c r="K14" i="2"/>
  <c r="K17" i="2" s="1"/>
  <c r="K22" i="2" l="1"/>
  <c r="K24" i="2" s="1"/>
  <c r="L6" i="45"/>
  <c r="P22" i="2"/>
  <c r="P24" i="2" s="1"/>
  <c r="N6" i="45"/>
  <c r="O6" i="45"/>
  <c r="R22" i="2"/>
  <c r="R24" i="2" s="1"/>
  <c r="K26" i="2" l="1"/>
  <c r="R26" i="2"/>
  <c r="P26" i="2"/>
  <c r="W47" i="63" l="1"/>
  <c r="V5" i="3"/>
  <c r="K5" i="3"/>
  <c r="L47" i="63"/>
  <c r="Q5" i="3" l="1"/>
  <c r="R47" i="63"/>
  <c r="N5" i="3" l="1"/>
  <c r="P47" i="63"/>
  <c r="O5" i="3"/>
  <c r="Z5" i="2" l="1"/>
  <c r="Z18" i="2" l="1"/>
  <c r="V5" i="2"/>
  <c r="T18" i="2"/>
  <c r="Y5" i="2"/>
  <c r="T5" i="2"/>
  <c r="V18" i="2"/>
  <c r="Y18" i="2"/>
  <c r="W5" i="2"/>
  <c r="Z7" i="2" l="1"/>
  <c r="Z14" i="2" s="1"/>
  <c r="Z17" i="2" s="1"/>
  <c r="Z22" i="2" s="1"/>
  <c r="Z24" i="2" s="1"/>
  <c r="Z26" i="2" s="1"/>
  <c r="W18" i="2"/>
  <c r="U5" i="2"/>
  <c r="AA18" i="2" l="1"/>
  <c r="U18" i="2"/>
  <c r="AA5" i="2"/>
  <c r="V7" i="2" l="1"/>
  <c r="Y7" i="2"/>
  <c r="T7" i="2"/>
  <c r="U7" i="2" l="1"/>
  <c r="Y14" i="2"/>
  <c r="Y17" i="2" s="1"/>
  <c r="W7" i="2"/>
  <c r="V14" i="2"/>
  <c r="V17" i="2" s="1"/>
  <c r="T14" i="2"/>
  <c r="T17" i="2" s="1"/>
  <c r="V22" i="2" l="1"/>
  <c r="V24" i="2" s="1"/>
  <c r="T6" i="45"/>
  <c r="W14" i="2"/>
  <c r="W17" i="2" s="1"/>
  <c r="U14" i="2"/>
  <c r="U17" i="2" s="1"/>
  <c r="R6" i="45"/>
  <c r="T22" i="2"/>
  <c r="T24" i="2" s="1"/>
  <c r="AA7" i="2"/>
  <c r="Y22" i="2"/>
  <c r="Y24" i="2" s="1"/>
  <c r="W6" i="45"/>
  <c r="Y26" i="2" l="1"/>
  <c r="T26" i="2"/>
  <c r="U6" i="45"/>
  <c r="W22" i="2"/>
  <c r="W24" i="2" s="1"/>
  <c r="U22" i="2"/>
  <c r="U24" i="2" s="1"/>
  <c r="S6" i="45"/>
  <c r="AA14" i="2"/>
  <c r="AA17" i="2" s="1"/>
  <c r="V26" i="2"/>
  <c r="X6" i="45" l="1"/>
  <c r="AA22" i="2"/>
  <c r="AA24" i="2" s="1"/>
  <c r="U26" i="2"/>
  <c r="W26" i="2"/>
  <c r="U47" i="63" l="1"/>
  <c r="T5" i="3"/>
  <c r="S47" i="63"/>
  <c r="R5" i="3"/>
  <c r="AA26" i="2"/>
  <c r="X47" i="63" l="1"/>
  <c r="W5" i="3"/>
  <c r="V47" i="63"/>
  <c r="U5" i="3"/>
  <c r="Y47" i="63"/>
  <c r="X5" i="3"/>
  <c r="T47" i="63" l="1"/>
  <c r="S5" i="3"/>
  <c r="AB5" i="2" l="1"/>
  <c r="AB18" i="2" l="1"/>
  <c r="AB7" i="2" l="1"/>
  <c r="AB14" i="2" l="1"/>
  <c r="AB17" i="2" s="1"/>
  <c r="AB22" i="2" l="1"/>
  <c r="AB24" i="2" s="1"/>
  <c r="Y6" i="45"/>
  <c r="Z47" i="63" l="1"/>
  <c r="AB26" i="2"/>
  <c r="Y5" i="3"/>
  <c r="Y11" i="3" l="1"/>
  <c r="Y14" i="3" s="1"/>
  <c r="X11" i="3"/>
  <c r="X14" i="3" s="1"/>
  <c r="S11" i="3"/>
  <c r="S14" i="3" s="1"/>
  <c r="U11" i="3"/>
  <c r="U14" i="3" s="1"/>
  <c r="W11" i="3"/>
  <c r="W14" i="3" s="1"/>
  <c r="T11" i="3"/>
  <c r="T14" i="3" s="1"/>
  <c r="R11" i="3"/>
  <c r="R14" i="3" s="1"/>
  <c r="N11" i="3"/>
  <c r="N14" i="3" s="1"/>
  <c r="Q11" i="3"/>
  <c r="Q14" i="3" s="1"/>
  <c r="K11" i="3"/>
  <c r="K14" i="3" s="1"/>
  <c r="O11" i="3"/>
  <c r="O14" i="3" s="1"/>
  <c r="V11" i="3"/>
  <c r="V14" i="3" s="1"/>
  <c r="M11" i="3"/>
  <c r="M14" i="3" s="1"/>
  <c r="P11" i="3"/>
  <c r="P14" i="3" s="1"/>
  <c r="G11" i="3"/>
  <c r="G14" i="3" s="1"/>
  <c r="E11" i="3"/>
  <c r="E14" i="3" s="1"/>
  <c r="I11" i="3"/>
  <c r="L11" i="3"/>
  <c r="L14" i="3" s="1"/>
  <c r="J11" i="3"/>
  <c r="I14" i="3" l="1"/>
  <c r="H7" i="2" l="1"/>
  <c r="H14" i="2" l="1"/>
  <c r="H17" i="2" s="1"/>
  <c r="I6" i="45" l="1"/>
  <c r="H22" i="2"/>
  <c r="H24" i="2" s="1"/>
  <c r="H5" i="3"/>
  <c r="H14" i="3" s="1"/>
  <c r="H26" i="2" l="1"/>
  <c r="I34" i="63" l="1"/>
  <c r="I5" i="63" l="1"/>
  <c r="E5" i="63"/>
  <c r="E34" i="63"/>
  <c r="I30" i="63" l="1"/>
  <c r="E25" i="63"/>
  <c r="I19" i="63"/>
  <c r="E8" i="63"/>
  <c r="E16" i="63" s="1"/>
  <c r="E18" i="63" s="1"/>
  <c r="E30" i="63"/>
  <c r="I8" i="63"/>
  <c r="I16" i="63" s="1"/>
  <c r="I18" i="63" s="1"/>
  <c r="E19" i="63"/>
  <c r="I25" i="63"/>
  <c r="E23" i="63" l="1"/>
  <c r="I23" i="63"/>
  <c r="I36" i="63" l="1"/>
  <c r="E36" i="63" l="1"/>
  <c r="I48" i="63"/>
  <c r="I24" i="63"/>
  <c r="I44" i="63" s="1"/>
  <c r="E48" i="63" l="1"/>
  <c r="E24" i="63"/>
  <c r="E44" i="63" s="1"/>
  <c r="F34" i="63" l="1"/>
  <c r="M34" i="63"/>
  <c r="M5" i="63" l="1"/>
  <c r="F5" i="63"/>
  <c r="J5" i="63"/>
  <c r="M8" i="63"/>
  <c r="M16" i="63" s="1"/>
  <c r="M18" i="63" s="1"/>
  <c r="J34" i="63"/>
  <c r="M25" i="63"/>
  <c r="F19" i="63"/>
  <c r="F30" i="63"/>
  <c r="M30" i="63" l="1"/>
  <c r="J8" i="63"/>
  <c r="J16" i="63" s="1"/>
  <c r="J18" i="63" s="1"/>
  <c r="J25" i="63"/>
  <c r="J19" i="63"/>
  <c r="F25" i="63"/>
  <c r="M19" i="63"/>
  <c r="M23" i="63" s="1"/>
  <c r="F8" i="63"/>
  <c r="F16" i="63" s="1"/>
  <c r="F18" i="63" s="1"/>
  <c r="F23" i="63" s="1"/>
  <c r="H5" i="63"/>
  <c r="J30" i="63"/>
  <c r="H34" i="63"/>
  <c r="O34" i="63"/>
  <c r="K34" i="63"/>
  <c r="O5" i="63"/>
  <c r="J23" i="63" l="1"/>
  <c r="H30" i="63"/>
  <c r="O25" i="63"/>
  <c r="H8" i="63"/>
  <c r="H16" i="63" s="1"/>
  <c r="H18" i="63" s="1"/>
  <c r="H25" i="63"/>
  <c r="O19" i="63"/>
  <c r="O8" i="63"/>
  <c r="O16" i="63" s="1"/>
  <c r="O18" i="63" s="1"/>
  <c r="H19" i="63"/>
  <c r="K5" i="63"/>
  <c r="O30" i="63"/>
  <c r="H23" i="63" l="1"/>
  <c r="K8" i="63"/>
  <c r="K16" i="63" s="1"/>
  <c r="K18" i="63" s="1"/>
  <c r="O23" i="63"/>
  <c r="K25" i="63"/>
  <c r="K19" i="63"/>
  <c r="K30" i="63"/>
  <c r="M36" i="63"/>
  <c r="K23" i="63" l="1"/>
  <c r="M48" i="63"/>
  <c r="M24" i="63"/>
  <c r="M44" i="63" s="1"/>
  <c r="F36" i="63" l="1"/>
  <c r="F24" i="63" s="1"/>
  <c r="F44" i="63" s="1"/>
  <c r="J36" i="63"/>
  <c r="H36" i="63"/>
  <c r="H24" i="63" s="1"/>
  <c r="H44" i="63" s="1"/>
  <c r="O36" i="63"/>
  <c r="O48" i="63" l="1"/>
  <c r="O24" i="63"/>
  <c r="O44" i="63" s="1"/>
  <c r="J48" i="63"/>
  <c r="J24" i="63"/>
  <c r="J44" i="63" s="1"/>
  <c r="Q34" i="63" l="1"/>
  <c r="Q5" i="63" l="1"/>
  <c r="N5" i="63"/>
  <c r="N34" i="63"/>
  <c r="Q19" i="63"/>
  <c r="Q30" i="63"/>
  <c r="Q25" i="63" l="1"/>
  <c r="N30" i="63"/>
  <c r="N25" i="63"/>
  <c r="N19" i="63"/>
  <c r="N8" i="63"/>
  <c r="N16" i="63" s="1"/>
  <c r="N18" i="63" s="1"/>
  <c r="Q8" i="63"/>
  <c r="Q16" i="63" s="1"/>
  <c r="Q18" i="63" s="1"/>
  <c r="Q23" i="63" s="1"/>
  <c r="N23" i="63" l="1"/>
  <c r="W34" i="63" l="1"/>
  <c r="W8" i="63"/>
  <c r="W5" i="63"/>
  <c r="W16" i="63" l="1"/>
  <c r="W18" i="63" s="1"/>
  <c r="R5" i="63"/>
  <c r="W30" i="63"/>
  <c r="W25" i="63"/>
  <c r="R34" i="63"/>
  <c r="L34" i="63"/>
  <c r="L5" i="63"/>
  <c r="R30" i="63" l="1"/>
  <c r="P5" i="63"/>
  <c r="W19" i="63"/>
  <c r="W23" i="63" s="1"/>
  <c r="R8" i="63"/>
  <c r="R16" i="63" s="1"/>
  <c r="R18" i="63" s="1"/>
  <c r="P34" i="63"/>
  <c r="R25" i="63"/>
  <c r="R19" i="63" l="1"/>
  <c r="R23" i="63" s="1"/>
  <c r="L30" i="63"/>
  <c r="L8" i="63"/>
  <c r="L16" i="63" s="1"/>
  <c r="L18" i="63" s="1"/>
  <c r="L25" i="63"/>
  <c r="P8" i="63"/>
  <c r="P16" i="63" s="1"/>
  <c r="P18" i="63" s="1"/>
  <c r="P30" i="63"/>
  <c r="P25" i="63"/>
  <c r="L19" i="63"/>
  <c r="L23" i="63" l="1"/>
  <c r="P19" i="63"/>
  <c r="P23" i="63" s="1"/>
  <c r="N36" i="63"/>
  <c r="N48" i="63" l="1"/>
  <c r="N24" i="63"/>
  <c r="N44" i="63" s="1"/>
  <c r="Q36" i="63"/>
  <c r="Q24" i="63" s="1"/>
  <c r="Q44" i="63" s="1"/>
  <c r="W36" i="63" l="1"/>
  <c r="W24" i="63" s="1"/>
  <c r="W44" i="63" s="1"/>
  <c r="R36" i="63" l="1"/>
  <c r="R24" i="63" s="1"/>
  <c r="R44" i="63" s="1"/>
  <c r="P36" i="63" l="1"/>
  <c r="P48" i="63" l="1"/>
  <c r="P24" i="63"/>
  <c r="P44" i="63" s="1"/>
  <c r="S34" i="63" l="1"/>
  <c r="U34" i="63"/>
  <c r="X34" i="63"/>
  <c r="U5" i="63" l="1"/>
  <c r="S5" i="63"/>
  <c r="X5" i="63"/>
  <c r="S8" i="63"/>
  <c r="S16" i="63" s="1"/>
  <c r="S18" i="63" s="1"/>
  <c r="U25" i="63"/>
  <c r="S19" i="63"/>
  <c r="U19" i="63"/>
  <c r="X8" i="63"/>
  <c r="X16" i="63" s="1"/>
  <c r="X18" i="63" s="1"/>
  <c r="U8" i="63"/>
  <c r="T34" i="63"/>
  <c r="V34" i="63"/>
  <c r="U30" i="63"/>
  <c r="Y34" i="63"/>
  <c r="X19" i="63" l="1"/>
  <c r="X23" i="63" s="1"/>
  <c r="S30" i="63"/>
  <c r="S25" i="63"/>
  <c r="V5" i="63"/>
  <c r="X30" i="63"/>
  <c r="U16" i="63"/>
  <c r="U18" i="63" s="1"/>
  <c r="U23" i="63" s="1"/>
  <c r="S23" i="63"/>
  <c r="X25" i="63"/>
  <c r="V8" i="63"/>
  <c r="T25" i="63"/>
  <c r="T5" i="63"/>
  <c r="V16" i="63" l="1"/>
  <c r="V18" i="63" s="1"/>
  <c r="V19" i="63"/>
  <c r="V25" i="63"/>
  <c r="T30" i="63"/>
  <c r="Y5" i="63"/>
  <c r="V30" i="63"/>
  <c r="T19" i="63"/>
  <c r="V23" i="63" l="1"/>
  <c r="Y19" i="63"/>
  <c r="Y8" i="63"/>
  <c r="Y16" i="63" s="1"/>
  <c r="Y18" i="63" s="1"/>
  <c r="Y30" i="63"/>
  <c r="Y25" i="63"/>
  <c r="T8" i="63"/>
  <c r="T16" i="63" s="1"/>
  <c r="T18" i="63" s="1"/>
  <c r="T23" i="63" s="1"/>
  <c r="Y23" i="63" l="1"/>
  <c r="U36" i="63"/>
  <c r="U24" i="63" s="1"/>
  <c r="U44" i="63" s="1"/>
  <c r="S36" i="63"/>
  <c r="S24" i="63" s="1"/>
  <c r="S44" i="63" s="1"/>
  <c r="X36" i="63" l="1"/>
  <c r="X24" i="63" s="1"/>
  <c r="X44" i="63" s="1"/>
  <c r="V36" i="63"/>
  <c r="V24" i="63" s="1"/>
  <c r="V44" i="63" s="1"/>
  <c r="T36" i="63" l="1"/>
  <c r="T24" i="63" s="1"/>
  <c r="T44" i="63" s="1"/>
  <c r="Z34" i="63" l="1"/>
  <c r="Z5" i="63" l="1"/>
  <c r="Z30" i="63"/>
  <c r="Z8" i="63" l="1"/>
  <c r="Z16" i="63" s="1"/>
  <c r="Z18" i="63" s="1"/>
  <c r="Z25" i="63"/>
  <c r="Z19" i="63"/>
  <c r="Z23" i="63" l="1"/>
  <c r="J5" i="3" l="1"/>
  <c r="J14" i="3" s="1"/>
  <c r="K47" i="63"/>
  <c r="H49" i="45" l="1"/>
  <c r="R44" i="45"/>
  <c r="W44" i="45"/>
  <c r="R49" i="45"/>
  <c r="P44" i="45"/>
  <c r="J44" i="45" l="1"/>
  <c r="P49" i="45"/>
  <c r="I49" i="45"/>
  <c r="T44" i="45"/>
  <c r="I22" i="45"/>
  <c r="T49" i="45"/>
  <c r="N49" i="45"/>
  <c r="G49" i="45"/>
  <c r="V49" i="45"/>
  <c r="V22" i="45"/>
  <c r="V44" i="45"/>
  <c r="Q44" i="45"/>
  <c r="J49" i="45"/>
  <c r="S44" i="45"/>
  <c r="P22" i="45"/>
  <c r="J22" i="45"/>
  <c r="T22" i="45"/>
  <c r="Q49" i="45"/>
  <c r="U44" i="45"/>
  <c r="I44" i="45"/>
  <c r="W22" i="45"/>
  <c r="G44" i="45"/>
  <c r="H44" i="45"/>
  <c r="H22" i="45"/>
  <c r="O49" i="45"/>
  <c r="W49" i="45"/>
  <c r="Q22" i="45"/>
  <c r="U49" i="45"/>
  <c r="R7" i="45" l="1"/>
  <c r="R21" i="45" s="1"/>
  <c r="Y49" i="45"/>
  <c r="H7" i="45"/>
  <c r="H21" i="45" s="1"/>
  <c r="H39" i="45" s="1"/>
  <c r="H51" i="45" s="1"/>
  <c r="G22" i="45"/>
  <c r="E22" i="45"/>
  <c r="X44" i="45"/>
  <c r="I7" i="45"/>
  <c r="I21" i="45" s="1"/>
  <c r="I39" i="45" s="1"/>
  <c r="I51" i="45" s="1"/>
  <c r="O44" i="45"/>
  <c r="R22" i="45"/>
  <c r="R39" i="45" s="1"/>
  <c r="R51" i="45" s="1"/>
  <c r="X49" i="45"/>
  <c r="M49" i="45"/>
  <c r="S49" i="45"/>
  <c r="T7" i="45"/>
  <c r="T21" i="45" s="1"/>
  <c r="T39" i="45" s="1"/>
  <c r="T51" i="45" s="1"/>
  <c r="P7" i="45"/>
  <c r="P21" i="45" s="1"/>
  <c r="P39" i="45" s="1"/>
  <c r="P51" i="45" s="1"/>
  <c r="F49" i="45"/>
  <c r="L49" i="45"/>
  <c r="Q7" i="45"/>
  <c r="Q21" i="45" s="1"/>
  <c r="Q39" i="45" s="1"/>
  <c r="Q51" i="45" s="1"/>
  <c r="N44" i="45"/>
  <c r="L44" i="45"/>
  <c r="E44" i="45"/>
  <c r="V7" i="45"/>
  <c r="V21" i="45" s="1"/>
  <c r="V39" i="45" s="1"/>
  <c r="V51" i="45" s="1"/>
  <c r="F44" i="45"/>
  <c r="K49" i="45"/>
  <c r="E49" i="45"/>
  <c r="J7" i="45"/>
  <c r="J21" i="45" s="1"/>
  <c r="J39" i="45" s="1"/>
  <c r="J51" i="45" s="1"/>
  <c r="W7" i="45"/>
  <c r="W21" i="45" s="1"/>
  <c r="W39" i="45" s="1"/>
  <c r="W51" i="45" s="1"/>
  <c r="K22" i="45" l="1"/>
  <c r="F22" i="45"/>
  <c r="F7" i="45"/>
  <c r="F21" i="45" s="1"/>
  <c r="X22" i="45"/>
  <c r="Y22" i="45"/>
  <c r="M22" i="45"/>
  <c r="K44" i="45"/>
  <c r="Y44" i="45"/>
  <c r="X7" i="45"/>
  <c r="X21" i="45" s="1"/>
  <c r="S22" i="45"/>
  <c r="L22" i="45"/>
  <c r="U7" i="45"/>
  <c r="U21" i="45" s="1"/>
  <c r="M44" i="45"/>
  <c r="O22" i="45"/>
  <c r="O7" i="45"/>
  <c r="O21" i="45" s="1"/>
  <c r="U22" i="45"/>
  <c r="N22" i="45"/>
  <c r="S7" i="45"/>
  <c r="S21" i="45" s="1"/>
  <c r="L7" i="45"/>
  <c r="L21" i="45" s="1"/>
  <c r="L39" i="45" l="1"/>
  <c r="L51" i="45" s="1"/>
  <c r="S39" i="45"/>
  <c r="S51" i="45" s="1"/>
  <c r="G7" i="45"/>
  <c r="G21" i="45" s="1"/>
  <c r="G39" i="45" s="1"/>
  <c r="G51" i="45" s="1"/>
  <c r="X39" i="45"/>
  <c r="X51" i="45" s="1"/>
  <c r="K7" i="45"/>
  <c r="K21" i="45" s="1"/>
  <c r="K39" i="45" s="1"/>
  <c r="K51" i="45" s="1"/>
  <c r="M7" i="45"/>
  <c r="M21" i="45" s="1"/>
  <c r="M39" i="45" s="1"/>
  <c r="M51" i="45" s="1"/>
  <c r="U39" i="45"/>
  <c r="U51" i="45" s="1"/>
  <c r="F39" i="45"/>
  <c r="F51" i="45" s="1"/>
  <c r="E7" i="45"/>
  <c r="E21" i="45" s="1"/>
  <c r="E39" i="45" s="1"/>
  <c r="E51" i="45" s="1"/>
  <c r="O39" i="45"/>
  <c r="O51" i="45" s="1"/>
  <c r="N7" i="45"/>
  <c r="N21" i="45" s="1"/>
  <c r="N39" i="45" s="1"/>
  <c r="N51" i="45" s="1"/>
  <c r="Y7" i="45"/>
  <c r="Y21" i="45" s="1"/>
  <c r="Y39" i="45" s="1"/>
  <c r="Y51" i="45" s="1"/>
  <c r="K36" i="63" l="1"/>
  <c r="K24" i="63" l="1"/>
  <c r="K44" i="63" s="1"/>
  <c r="K48" i="63"/>
  <c r="L36" i="63" l="1"/>
  <c r="L24" i="63" s="1"/>
  <c r="L44" i="63" s="1"/>
  <c r="Y36" i="63" l="1"/>
  <c r="Y24" i="63" s="1"/>
  <c r="Y44" i="63" s="1"/>
  <c r="Z36" i="63" l="1"/>
  <c r="Z24" i="63" s="1"/>
  <c r="Z44" i="63" s="1"/>
  <c r="F25" i="1" l="1"/>
  <c r="F12" i="1" l="1"/>
  <c r="F11" i="1" l="1"/>
  <c r="F18" i="1"/>
  <c r="F27" i="1"/>
  <c r="F17" i="1" l="1"/>
  <c r="I58" i="45"/>
  <c r="F6" i="1"/>
  <c r="F5" i="1" s="1"/>
  <c r="F38" i="1" s="1"/>
  <c r="F40" i="1" s="1"/>
  <c r="M42" i="95" l="1"/>
  <c r="M43" i="95" s="1"/>
  <c r="D25" i="1" l="1"/>
  <c r="D12" i="1"/>
  <c r="L42" i="95"/>
  <c r="L43" i="95" s="1"/>
  <c r="D11" i="1" l="1"/>
  <c r="K42" i="95"/>
  <c r="K43" i="95" s="1"/>
  <c r="O42" i="95"/>
  <c r="O43" i="95" s="1"/>
  <c r="N42" i="95" l="1"/>
  <c r="N43" i="95" s="1"/>
  <c r="D27" i="1"/>
  <c r="P42" i="95" s="1"/>
  <c r="P43" i="95" s="1"/>
  <c r="D18" i="1"/>
  <c r="G58" i="45"/>
  <c r="E58" i="45"/>
  <c r="D6" i="1"/>
  <c r="D5" i="1" s="1"/>
  <c r="D17" i="1" l="1"/>
  <c r="D38" i="1" s="1"/>
  <c r="D40" i="1" s="1"/>
  <c r="E25" i="1" l="1"/>
  <c r="I25" i="1"/>
  <c r="J25" i="1"/>
  <c r="D12" i="76"/>
  <c r="F12" i="76"/>
  <c r="M39" i="95" l="1"/>
  <c r="M40" i="95" s="1"/>
  <c r="H25" i="1"/>
  <c r="I12" i="1"/>
  <c r="E12" i="1"/>
  <c r="H12" i="1"/>
  <c r="K17" i="39" l="1"/>
  <c r="K18" i="39" s="1"/>
  <c r="F6" i="76"/>
  <c r="F13" i="76" s="1"/>
  <c r="N39" i="95"/>
  <c r="N40" i="95" s="1"/>
  <c r="F17" i="39"/>
  <c r="F18" i="39" s="1"/>
  <c r="J12" i="1"/>
  <c r="L39" i="95"/>
  <c r="L40" i="95" s="1"/>
  <c r="K39" i="95"/>
  <c r="K40" i="95" s="1"/>
  <c r="E18" i="1" l="1"/>
  <c r="J27" i="1"/>
  <c r="D6" i="76"/>
  <c r="D13" i="76" s="1"/>
  <c r="K58" i="45"/>
  <c r="E6" i="1"/>
  <c r="H58" i="45"/>
  <c r="I6" i="1"/>
  <c r="F58" i="45"/>
  <c r="J58" i="45"/>
  <c r="M58" i="45"/>
  <c r="I18" i="1"/>
  <c r="H27" i="1"/>
  <c r="E27" i="1"/>
  <c r="J18" i="1"/>
  <c r="H18" i="1"/>
  <c r="H17" i="1" s="1"/>
  <c r="I27" i="1" l="1"/>
  <c r="I17" i="1" s="1"/>
  <c r="O39" i="95"/>
  <c r="O40" i="95" s="1"/>
  <c r="E17" i="1"/>
  <c r="E11" i="1"/>
  <c r="E5" i="1" s="1"/>
  <c r="E38" i="1" s="1"/>
  <c r="E40" i="1" s="1"/>
  <c r="P39" i="95"/>
  <c r="P40" i="95" s="1"/>
  <c r="J17" i="1"/>
  <c r="H11" i="1"/>
  <c r="H6" i="1"/>
  <c r="H5" i="1" l="1"/>
  <c r="H38" i="1" s="1"/>
  <c r="H40" i="1" s="1"/>
  <c r="I11" i="1"/>
  <c r="I5" i="1" s="1"/>
  <c r="I38" i="1" s="1"/>
  <c r="I40" i="1" s="1"/>
  <c r="J11" i="1"/>
  <c r="K12" i="1" l="1"/>
  <c r="M12" i="1"/>
  <c r="G12" i="1"/>
  <c r="L12" i="1"/>
  <c r="N12" i="1"/>
  <c r="O12" i="1"/>
  <c r="E12" i="76" l="1"/>
  <c r="G12" i="76"/>
  <c r="H12" i="76"/>
  <c r="I12" i="76"/>
  <c r="M25" i="1" l="1"/>
  <c r="K25" i="1"/>
  <c r="L25" i="1"/>
  <c r="G25" i="1"/>
  <c r="H6" i="76" l="1"/>
  <c r="H13" i="76" s="1"/>
  <c r="Z17" i="39"/>
  <c r="Z18" i="39" s="1"/>
  <c r="I6" i="76"/>
  <c r="I13" i="76" s="1"/>
  <c r="AE17" i="39"/>
  <c r="AE18" i="39" s="1"/>
  <c r="P17" i="39"/>
  <c r="P18" i="39" s="1"/>
  <c r="E6" i="76"/>
  <c r="E13" i="76" s="1"/>
  <c r="L27" i="1" l="1"/>
  <c r="M27" i="1"/>
  <c r="U17" i="39"/>
  <c r="U18" i="39" s="1"/>
  <c r="G18" i="1"/>
  <c r="G6" i="76"/>
  <c r="G13" i="76" s="1"/>
  <c r="K27" i="1"/>
  <c r="K18" i="1"/>
  <c r="K17" i="1" l="1"/>
  <c r="V58" i="45"/>
  <c r="M6" i="1"/>
  <c r="K11" i="1"/>
  <c r="L18" i="1"/>
  <c r="L17" i="1" s="1"/>
  <c r="G6" i="1"/>
  <c r="L58" i="45"/>
  <c r="Q58" i="45"/>
  <c r="K6" i="1"/>
  <c r="N58" i="45"/>
  <c r="G27" i="1"/>
  <c r="M18" i="1"/>
  <c r="M17" i="1" s="1"/>
  <c r="L6" i="1"/>
  <c r="O58" i="45"/>
  <c r="P58" i="45"/>
  <c r="L11" i="1"/>
  <c r="M11" i="1"/>
  <c r="L5" i="1" l="1"/>
  <c r="K5" i="1"/>
  <c r="K38" i="1" s="1"/>
  <c r="K40" i="1" s="1"/>
  <c r="M5" i="1"/>
  <c r="M38" i="1" s="1"/>
  <c r="G17" i="1"/>
  <c r="G11" i="1"/>
  <c r="G5" i="1" s="1"/>
  <c r="G38" i="1" l="1"/>
  <c r="G40" i="1" s="1"/>
  <c r="M40" i="1"/>
  <c r="L38" i="1"/>
  <c r="L40" i="1" s="1"/>
  <c r="J12" i="76" l="1"/>
  <c r="Y58" i="45" l="1"/>
  <c r="O6" i="1"/>
  <c r="N6" i="1"/>
  <c r="X58" i="45"/>
  <c r="Y53" i="45" l="1"/>
  <c r="Y59" i="45" s="1"/>
  <c r="W53" i="45" l="1"/>
  <c r="W59" i="45" s="1"/>
  <c r="U53" i="45"/>
  <c r="U59" i="45" s="1"/>
  <c r="S53" i="45"/>
  <c r="S59" i="45" s="1"/>
  <c r="X53" i="45"/>
  <c r="X59" i="45" s="1"/>
  <c r="T53" i="45" l="1"/>
  <c r="T59" i="45" s="1"/>
  <c r="L53" i="45"/>
  <c r="L59" i="45" s="1"/>
  <c r="N53" i="45"/>
  <c r="N59" i="45" s="1"/>
  <c r="O53" i="45"/>
  <c r="O59" i="45" s="1"/>
  <c r="V53" i="45"/>
  <c r="V59" i="45" s="1"/>
  <c r="R53" i="45"/>
  <c r="R59" i="45" s="1"/>
  <c r="P53" i="45" l="1"/>
  <c r="P59" i="45" s="1"/>
  <c r="M53" i="45"/>
  <c r="M59" i="45" s="1"/>
  <c r="J53" i="45"/>
  <c r="J59" i="45" s="1"/>
  <c r="F53" i="45"/>
  <c r="F59" i="45" s="1"/>
  <c r="Q53" i="45"/>
  <c r="Q59" i="45" s="1"/>
  <c r="K53" i="45"/>
  <c r="K59" i="45" s="1"/>
  <c r="H53" i="45" l="1"/>
  <c r="H59" i="45" s="1"/>
  <c r="I53" i="45"/>
  <c r="I59" i="45" s="1"/>
  <c r="E53" i="45"/>
  <c r="E59" i="45" s="1"/>
  <c r="G53" i="45" l="1"/>
  <c r="G59" i="45" s="1"/>
  <c r="N25" i="1"/>
  <c r="AJ17" i="39" l="1"/>
  <c r="AJ18" i="39" s="1"/>
  <c r="J6" i="76"/>
  <c r="J13" i="76" s="1"/>
  <c r="N27" i="1" l="1"/>
  <c r="N18" i="1"/>
  <c r="N17" i="1" s="1"/>
  <c r="N11" i="1" l="1"/>
  <c r="N5" i="1" s="1"/>
  <c r="N38" i="1" s="1"/>
  <c r="N40" i="1" l="1"/>
  <c r="O25" i="1" l="1"/>
  <c r="O11" i="1" l="1"/>
  <c r="O5" i="1" s="1"/>
  <c r="O27" i="1"/>
  <c r="O18" i="1" l="1"/>
  <c r="O17" i="1" s="1"/>
  <c r="O38" i="1" s="1"/>
  <c r="O40" i="1" l="1"/>
  <c r="J6" i="1" l="1"/>
  <c r="J5" i="1" s="1"/>
  <c r="J38" i="1" s="1"/>
  <c r="J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A24" authorId="0" shapeId="0" xr:uid="{C83A8472-A6E8-4A8A-BB2B-C1BBDF972239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Para atender à formalidade da DVA, os sinais aritméticos dos registros de distribuição serão invertidos. A lógica, todavia, é inversa.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<sst xmlns="http://schemas.openxmlformats.org/spreadsheetml/2006/main" count="5313" uniqueCount="1379">
  <si>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</si>
  <si>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</si>
  <si>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</si>
  <si>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</si>
  <si>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</si>
  <si>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</si>
  <si>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</si>
  <si>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</si>
  <si>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</si>
  <si>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</si>
  <si>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</si>
  <si>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</si>
  <si>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</si>
  <si>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</si>
  <si>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</si>
  <si>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</si>
  <si>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</si>
  <si>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</si>
  <si>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</si>
  <si>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</si>
  <si>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</si>
  <si>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</si>
  <si>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</si>
  <si>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</si>
  <si>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</si>
  <si>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</si>
  <si>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</si>
  <si>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</si>
  <si>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</si>
  <si>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</si>
  <si>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</si>
  <si>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</si>
  <si>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</si>
  <si>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</si>
  <si>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</si>
  <si>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</si>
  <si>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</si>
  <si>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</si>
  <si>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</si>
  <si>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</si>
  <si>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</si>
  <si>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</si>
  <si>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</si>
  <si>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</si>
  <si>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</si>
  <si>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</si>
  <si>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</si>
  <si>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</si>
  <si>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</si>
  <si>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</si>
  <si>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</si>
  <si>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</si>
  <si>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</si>
  <si>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</si>
  <si>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</si>
  <si>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</si>
  <si>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</si>
  <si>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</si>
  <si>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</si>
  <si>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</si>
  <si>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</si>
  <si>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</si>
  <si>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</si>
  <si>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</si>
  <si>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</si>
  <si>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</si>
  <si>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</si>
  <si>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</si>
  <si>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</si>
  <si>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</si>
  <si>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</si>
  <si>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</si>
  <si>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</si>
  <si>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</si>
  <si>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</si>
  <si>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</si>
  <si>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</si>
  <si>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</si>
  <si>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</si>
  <si>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</si>
  <si>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</si>
  <si>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</si>
  <si>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</si>
  <si>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</si>
  <si>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</si>
  <si>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</si>
  <si>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</si>
  <si>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</si>
  <si>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</si>
  <si>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</si>
  <si>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</si>
  <si>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</si>
  <si>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</si>
  <si>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</si>
  <si>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</si>
  <si>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</si>
  <si>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</si>
  <si>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</si>
  <si>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</si>
  <si>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</si>
  <si>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</si>
  <si>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</si>
  <si>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</si>
  <si>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</si>
  <si>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</si>
  <si>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</si>
  <si>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</si>
  <si>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</si>
  <si>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</si>
  <si>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</si>
  <si>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</si>
  <si>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</si>
  <si>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</si>
  <si>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</si>
  <si>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</si>
  <si>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</si>
  <si>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</si>
  <si>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</si>
  <si>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</si>
  <si>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</si>
  <si>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</si>
  <si>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</si>
  <si>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</si>
  <si>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</si>
  <si>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</si>
  <si>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</si>
  <si>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</si>
  <si>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</si>
  <si>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</si>
  <si>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</si>
  <si>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</si>
  <si>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</si>
  <si>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</si>
  <si>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</si>
  <si>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</si>
  <si>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</si>
  <si>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</si>
  <si>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</si>
  <si>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</si>
  <si>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</si>
  <si>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</si>
  <si>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</si>
  <si>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</si>
  <si>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</si>
  <si>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</si>
  <si>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</si>
  <si>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</si>
  <si>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</si>
  <si>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</si>
  <si>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</si>
  <si>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</si>
  <si>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</si>
  <si>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</si>
  <si>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</si>
  <si>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</si>
  <si>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</si>
  <si>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</si>
  <si>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</si>
  <si>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</si>
  <si>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</si>
  <si>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</si>
  <si>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</si>
  <si>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</si>
  <si>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</si>
  <si>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</si>
  <si>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</si>
  <si>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</si>
  <si>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</si>
  <si>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</si>
  <si>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</si>
  <si>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</si>
  <si>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</si>
  <si>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</si>
  <si>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</si>
  <si>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</si>
  <si>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</si>
  <si>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</si>
  <si>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</si>
  <si>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</si>
  <si>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</si>
  <si>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</si>
  <si>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</si>
  <si>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</si>
  <si>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</si>
  <si>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</si>
  <si>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</si>
  <si>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</si>
  <si>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</si>
  <si>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</si>
  <si>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</si>
  <si>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</si>
  <si>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</si>
  <si>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</si>
  <si>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</si>
  <si>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</si>
  <si>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</si>
  <si>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</si>
  <si>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</si>
  <si>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</si>
  <si>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</si>
  <si>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</si>
  <si>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</si>
  <si>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</si>
  <si>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</si>
  <si>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</si>
  <si>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</si>
  <si>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</si>
  <si>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</si>
  <si>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</si>
  <si>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</si>
  <si>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</si>
  <si>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</si>
  <si>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</si>
  <si>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</si>
  <si>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</si>
  <si>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</si>
  <si>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</si>
  <si>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</si>
  <si>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</si>
  <si>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</si>
  <si>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</si>
  <si>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</si>
  <si>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</si>
  <si>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</si>
  <si>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</si>
  <si>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</si>
  <si>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</si>
  <si>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</si>
  <si>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</si>
  <si>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</si>
  <si>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</si>
  <si>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</si>
  <si>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</si>
  <si>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</si>
  <si>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</si>
  <si>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</si>
  <si>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</si>
  <si>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</si>
  <si>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</si>
  <si>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</si>
  <si>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</si>
  <si>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</si>
  <si>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</si>
  <si>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</si>
  <si>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</si>
  <si>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</si>
  <si>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</si>
  <si>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</si>
  <si>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</si>
  <si>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</si>
  <si>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</si>
  <si>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</si>
  <si>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</si>
  <si>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Amortização</t>
  </si>
  <si>
    <t>Marcas</t>
  </si>
  <si>
    <t>Contratos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</si>
  <si>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</si>
  <si>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</si>
  <si>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</si>
  <si>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</si>
  <si>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</si>
  <si>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</si>
  <si>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</si>
  <si>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</si>
  <si>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</si>
  <si>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</si>
  <si>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</si>
  <si>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</si>
  <si>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</si>
  <si>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</si>
  <si>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</si>
  <si>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</si>
  <si>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</si>
  <si>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</si>
  <si>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</si>
  <si>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</si>
  <si>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</si>
  <si>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</si>
  <si>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</si>
  <si>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</si>
  <si>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</si>
  <si>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</si>
  <si>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</si>
  <si>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</si>
  <si>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</si>
  <si>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</si>
  <si>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</si>
  <si>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</si>
  <si>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</si>
  <si>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</si>
  <si>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</si>
  <si>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</si>
  <si>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</si>
  <si>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</si>
  <si>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</si>
  <si>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</si>
  <si>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</si>
  <si>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</si>
  <si>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</si>
  <si>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</si>
  <si>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</si>
  <si>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</si>
  <si>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</si>
  <si>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</si>
  <si>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</si>
  <si>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</si>
  <si>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</si>
  <si>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</si>
  <si>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</si>
  <si>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</si>
  <si>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</si>
  <si>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</si>
  <si>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</si>
  <si>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</si>
  <si>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</si>
  <si>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</si>
  <si>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</si>
  <si>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</si>
  <si>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</si>
  <si>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</si>
  <si>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</si>
  <si>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</si>
  <si>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</si>
  <si>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</si>
  <si>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</si>
  <si>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</si>
  <si>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</si>
  <si>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</si>
  <si>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</si>
  <si>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</si>
  <si>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</si>
  <si>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</si>
  <si>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</si>
  <si>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</si>
  <si>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</si>
  <si>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</si>
  <si>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</si>
  <si>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</si>
  <si>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</si>
  <si>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</si>
  <si>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</si>
  <si>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</si>
  <si>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</si>
  <si>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</si>
  <si>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</si>
  <si>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</si>
  <si>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</si>
  <si>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</si>
  <si>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</si>
  <si>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</si>
  <si>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</si>
  <si>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</si>
  <si>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</si>
  <si>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</si>
  <si>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</si>
  <si>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</si>
  <si>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</si>
  <si>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</si>
  <si>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</si>
  <si>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</si>
  <si>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</si>
  <si>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</si>
  <si>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</si>
  <si>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</si>
  <si>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</si>
  <si>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</si>
  <si>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</si>
  <si>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</si>
  <si>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</si>
  <si>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</si>
  <si>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</si>
  <si>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</si>
  <si>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</si>
  <si>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</si>
  <si>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</si>
  <si>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</si>
  <si>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</si>
  <si>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</si>
  <si>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</si>
  <si>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</si>
  <si>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</si>
  <si>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</si>
  <si>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</si>
  <si>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</si>
  <si>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</si>
  <si>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</si>
  <si>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</si>
  <si>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</si>
  <si>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</si>
  <si>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</si>
  <si>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</si>
  <si>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</si>
  <si>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</si>
  <si>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</si>
  <si>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</si>
  <si>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</si>
  <si>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</si>
  <si>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</si>
  <si>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</si>
  <si>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</si>
  <si>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</si>
  <si>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</si>
  <si>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</si>
  <si>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</si>
  <si>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</si>
  <si>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</si>
  <si>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</si>
  <si>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</si>
  <si>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</si>
  <si>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</si>
  <si>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</si>
  <si>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</si>
  <si>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</si>
  <si>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</si>
  <si>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</si>
  <si>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</si>
  <si>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</si>
  <si>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</si>
  <si>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</si>
  <si>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</si>
  <si>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</si>
  <si>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</si>
  <si>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</si>
  <si>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</si>
  <si>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</si>
  <si>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</si>
  <si>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</si>
  <si>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</si>
  <si>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</si>
  <si>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</si>
  <si>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</si>
  <si>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</si>
  <si>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</si>
  <si>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</si>
  <si>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</si>
  <si>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</si>
  <si>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</si>
  <si>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</si>
  <si>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</si>
  <si>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</si>
  <si>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</si>
  <si>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</si>
  <si>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</si>
  <si>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</si>
  <si>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</si>
  <si>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</si>
  <si>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</si>
  <si>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</si>
  <si>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</si>
  <si>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</si>
  <si>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</si>
  <si>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</si>
  <si>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</si>
  <si>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</si>
  <si>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</si>
  <si>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</si>
  <si>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</si>
  <si>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</si>
  <si>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</si>
  <si>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</si>
  <si>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</si>
  <si>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</si>
  <si>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</si>
  <si>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</si>
  <si>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</si>
  <si>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</si>
  <si>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</si>
  <si>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</si>
  <si>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</si>
  <si>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</si>
  <si>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</si>
  <si>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</si>
  <si>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</si>
  <si>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</si>
  <si>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</si>
  <si>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</si>
  <si>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</si>
  <si>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</si>
  <si>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</si>
  <si>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</si>
  <si>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</si>
  <si>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</si>
  <si>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</si>
  <si>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</si>
  <si>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</si>
  <si>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</si>
  <si>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</si>
  <si>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</si>
  <si>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</si>
  <si>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</si>
  <si>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</si>
  <si>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</si>
  <si>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</si>
  <si>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</si>
  <si>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</si>
  <si>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</si>
  <si>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</si>
  <si>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</si>
  <si>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</si>
  <si>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</si>
  <si>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</si>
  <si>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</si>
  <si>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</si>
  <si>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</si>
  <si>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</si>
  <si>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</si>
  <si>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</si>
  <si>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</si>
  <si>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</si>
  <si>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</si>
  <si>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</si>
  <si>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</si>
  <si>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</si>
  <si>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</si>
  <si>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</si>
  <si>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</si>
  <si>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</si>
  <si>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</si>
  <si>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</si>
  <si>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</si>
  <si>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</si>
  <si>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</si>
  <si>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</si>
  <si>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</si>
  <si>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</si>
  <si>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</si>
  <si>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</si>
  <si>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</si>
  <si>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</si>
  <si>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</si>
  <si>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</si>
  <si>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</si>
  <si>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</si>
  <si>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</si>
  <si>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</si>
  <si>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</si>
  <si>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</si>
  <si>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</si>
  <si>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</si>
  <si>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</si>
  <si>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</si>
  <si>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</si>
  <si>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</si>
  <si>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</si>
  <si>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</si>
  <si>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</si>
  <si>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</si>
  <si>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</si>
  <si>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</si>
  <si>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</si>
  <si>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</si>
  <si>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</si>
  <si>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</si>
  <si>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</si>
  <si>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</si>
  <si>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</si>
  <si>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</si>
  <si>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</si>
  <si>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</si>
  <si>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</si>
  <si>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</si>
  <si>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</si>
  <si>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</si>
  <si>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</si>
  <si>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</si>
  <si>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</si>
  <si>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</si>
  <si>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</si>
  <si>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</si>
  <si>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</si>
  <si>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</si>
  <si>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</si>
  <si>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</si>
  <si>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</si>
  <si>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</si>
  <si>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</si>
  <si>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</si>
  <si>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</si>
  <si>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</si>
  <si>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</si>
  <si>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</si>
  <si>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</si>
  <si>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</si>
  <si>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</si>
  <si>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</si>
  <si>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</si>
  <si>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</si>
  <si>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</si>
  <si>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</si>
  <si>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</si>
  <si>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</si>
  <si>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</si>
  <si>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</si>
  <si>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</si>
  <si>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</si>
  <si>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</si>
  <si>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</si>
  <si>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</si>
  <si>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</si>
  <si>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</si>
  <si>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</si>
  <si>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Capgemini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</si>
  <si>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</si>
  <si>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</si>
  <si>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</si>
  <si>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</si>
  <si>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</si>
  <si>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</si>
  <si>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</si>
  <si>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</si>
  <si>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</si>
  <si>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</si>
  <si>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</si>
  <si>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</si>
  <si>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Saldo Inicial</t>
  </si>
  <si>
    <t>Saldo Final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</si>
  <si>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</si>
  <si>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</si>
  <si>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</si>
  <si>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</si>
  <si>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</si>
  <si>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</si>
  <si>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</si>
  <si>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</si>
  <si>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</si>
  <si>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</si>
  <si>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</si>
  <si>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</si>
  <si>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</si>
  <si>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</si>
  <si>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</si>
  <si>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</si>
  <si>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</si>
  <si>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</si>
  <si>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</si>
  <si>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</si>
  <si>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</si>
  <si>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</si>
  <si>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</si>
  <si>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</si>
  <si>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</si>
  <si>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</si>
  <si>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</si>
  <si>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</si>
  <si>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</si>
  <si>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</si>
  <si>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</si>
  <si>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</si>
  <si>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</si>
  <si>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</si>
  <si>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</si>
  <si>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</si>
  <si>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</si>
  <si>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</si>
  <si>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</si>
  <si>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</si>
  <si>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</si>
  <si>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</si>
  <si>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</si>
  <si>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</si>
  <si>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</si>
  <si>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</si>
  <si>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</si>
  <si>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</si>
  <si>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</si>
  <si>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</si>
  <si>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</si>
  <si>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</si>
  <si>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</si>
  <si>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</si>
  <si>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</si>
  <si>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</si>
  <si>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</si>
  <si>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</si>
  <si>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</si>
  <si>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</si>
  <si>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</si>
  <si>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</si>
  <si>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</si>
  <si>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</si>
  <si>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</si>
  <si>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</si>
  <si>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</si>
  <si>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</si>
  <si>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</si>
  <si>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</si>
  <si>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</si>
  <si>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</si>
  <si>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</si>
  <si>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</si>
  <si>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</si>
  <si>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</si>
  <si>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</si>
  <si>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</si>
  <si>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</si>
  <si>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</si>
  <si>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</si>
  <si>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</si>
  <si>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</si>
  <si>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</si>
  <si>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</si>
  <si>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</si>
  <si>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</si>
  <si>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</si>
  <si>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</si>
  <si>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</si>
  <si>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</si>
  <si>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</si>
  <si>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</si>
  <si>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</si>
  <si>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</si>
  <si>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</si>
  <si>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</si>
  <si>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</si>
  <si>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</si>
  <si>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</si>
  <si>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</si>
  <si>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</si>
  <si>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</si>
  <si>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</si>
  <si>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</si>
  <si>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</si>
  <si>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</si>
  <si>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</si>
  <si>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</si>
  <si>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</si>
  <si>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</si>
  <si>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</si>
  <si>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</si>
  <si>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</si>
  <si>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</si>
  <si>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</si>
  <si>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</si>
  <si>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</si>
  <si>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</si>
  <si>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</si>
  <si>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</si>
  <si>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</si>
  <si>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</si>
  <si>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</si>
  <si>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Prazo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</si>
  <si>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</si>
  <si>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</si>
  <si>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</si>
  <si>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</si>
  <si>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</si>
  <si>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</si>
  <si>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</si>
  <si>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</si>
  <si>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</si>
  <si>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</si>
  <si>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</si>
  <si>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</si>
  <si>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</si>
  <si>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</si>
  <si>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</si>
  <si>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</si>
  <si>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</si>
  <si>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</si>
  <si>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</si>
  <si>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</si>
  <si>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</si>
  <si>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</si>
  <si>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</si>
  <si>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</si>
  <si>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</si>
  <si>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</si>
  <si>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</si>
  <si>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</si>
  <si>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</si>
  <si>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</si>
  <si>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</si>
  <si>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</si>
  <si>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</si>
  <si>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</si>
  <si>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</si>
  <si>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</si>
  <si>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</si>
  <si>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</si>
  <si>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</si>
  <si>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</si>
  <si>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</si>
  <si>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</si>
  <si>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</si>
  <si>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</si>
  <si>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</si>
  <si>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</si>
  <si>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</si>
  <si>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</si>
  <si>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</si>
  <si>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</si>
  <si>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</si>
  <si>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</si>
  <si>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</si>
  <si>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</si>
  <si>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</si>
  <si>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</si>
  <si>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</si>
  <si>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</si>
  <si>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</si>
  <si>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</si>
  <si>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</si>
  <si>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</si>
  <si>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</si>
  <si>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</si>
  <si>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</si>
  <si>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</si>
  <si>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</si>
  <si>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</si>
  <si>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</si>
  <si>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</si>
  <si>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</si>
  <si>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</si>
  <si>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</si>
  <si>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</si>
  <si>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</si>
  <si>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</si>
  <si>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</si>
  <si>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</si>
  <si>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</si>
  <si>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</si>
  <si>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</si>
  <si>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</si>
  <si>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</si>
  <si>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</si>
  <si>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</si>
  <si>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</si>
  <si>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</si>
  <si>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</si>
  <si>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</si>
  <si>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</si>
  <si>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</si>
  <si>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</si>
  <si>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</si>
  <si>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</si>
  <si>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</si>
  <si>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</si>
  <si>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</si>
  <si>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</si>
  <si>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</si>
  <si>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</si>
  <si>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</si>
  <si>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</si>
  <si>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</si>
  <si>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</si>
  <si>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</si>
  <si>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</si>
  <si>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</si>
  <si>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</si>
  <si>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</si>
  <si>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</si>
  <si>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</si>
  <si>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</si>
  <si>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</si>
  <si>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</si>
  <si>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</si>
  <si>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</si>
  <si>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</si>
  <si>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</si>
  <si>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</si>
  <si>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</si>
  <si>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</si>
  <si>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</si>
  <si>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</si>
  <si>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</si>
  <si>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</si>
  <si>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</si>
  <si>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</si>
  <si>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</si>
  <si>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</si>
  <si>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</si>
  <si>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</si>
  <si>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</si>
  <si>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</si>
  <si>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</si>
  <si>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</si>
  <si>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</si>
  <si>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</si>
  <si>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</si>
  <si>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</si>
  <si>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</si>
  <si>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</si>
  <si>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</si>
  <si>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</si>
  <si>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</si>
  <si>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</si>
  <si>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</si>
  <si>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</si>
  <si>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</si>
  <si>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</si>
  <si>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</si>
  <si>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</si>
  <si>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</si>
  <si>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</si>
  <si>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</si>
  <si>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</si>
  <si>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</si>
  <si>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</si>
  <si>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</si>
  <si>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</si>
  <si>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</si>
  <si>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</si>
  <si>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</si>
  <si>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</si>
  <si>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</si>
  <si>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</si>
  <si>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</si>
  <si>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</si>
  <si>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</si>
  <si>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</si>
  <si>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</si>
  <si>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</si>
  <si>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</si>
  <si>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</si>
  <si>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</si>
  <si>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</si>
  <si>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</si>
  <si>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</si>
  <si>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</si>
  <si>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</si>
  <si>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</si>
  <si>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</si>
  <si>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</si>
  <si>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</si>
  <si>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</si>
  <si>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</si>
  <si>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</si>
  <si>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</si>
  <si>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</si>
  <si>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</si>
  <si>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</si>
  <si>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</si>
  <si>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</si>
  <si>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</si>
  <si>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</si>
  <si>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</si>
  <si>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</si>
  <si>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</si>
  <si>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</si>
  <si>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</si>
  <si>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</si>
  <si>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</si>
  <si>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</si>
  <si>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</si>
  <si>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</si>
  <si>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</si>
  <si>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</si>
  <si>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</si>
  <si>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</si>
  <si>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</si>
  <si>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</si>
  <si>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</si>
  <si>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</si>
  <si>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</si>
  <si>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</si>
  <si>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</si>
  <si>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</si>
  <si>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</si>
  <si>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</si>
  <si>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</si>
  <si>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</si>
  <si>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</si>
  <si>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</si>
  <si>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</si>
  <si>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</si>
  <si>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</si>
  <si>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</si>
  <si>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</si>
  <si>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</si>
  <si>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</si>
  <si>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</si>
  <si>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</si>
  <si>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</si>
  <si>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</si>
  <si>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</si>
  <si>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</si>
  <si>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</si>
  <si>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</si>
  <si>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</si>
  <si>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</si>
  <si>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</si>
  <si>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</si>
  <si>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</si>
  <si>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</si>
  <si>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</si>
  <si>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</si>
  <si>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</si>
  <si>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</si>
  <si>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</si>
  <si>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</si>
  <si>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</si>
  <si>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</si>
  <si>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</si>
  <si>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</si>
  <si>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</si>
  <si>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</si>
  <si>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</si>
  <si>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</si>
  <si>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</si>
  <si>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</si>
  <si>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</si>
  <si>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</si>
  <si>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</si>
  <si>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</si>
  <si>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</si>
  <si>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</si>
  <si>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</si>
  <si>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</si>
  <si>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</si>
  <si>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</si>
  <si>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</si>
  <si>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</si>
  <si>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</si>
  <si>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</si>
  <si>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</si>
  <si>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</si>
  <si>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</si>
  <si>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</si>
  <si>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</si>
  <si>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</si>
  <si>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</si>
  <si>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</si>
  <si>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</si>
  <si>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</si>
  <si>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</si>
  <si>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</si>
  <si>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</si>
  <si>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</si>
  <si>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</si>
  <si>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</si>
  <si>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</si>
  <si>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</si>
  <si>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</si>
  <si>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</si>
  <si>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</si>
  <si>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</si>
  <si>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</si>
  <si>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</si>
  <si>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</si>
  <si>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</si>
  <si>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</si>
  <si>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</si>
  <si>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</si>
  <si>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</si>
  <si>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</si>
  <si>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</si>
  <si>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</si>
  <si>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</si>
  <si>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</si>
  <si>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</si>
  <si>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</si>
  <si>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</si>
  <si>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</si>
  <si>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</si>
  <si>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</si>
  <si>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</si>
  <si>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</si>
  <si>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</si>
  <si>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</si>
  <si>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</si>
  <si>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</si>
  <si>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</si>
  <si>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</si>
  <si>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</si>
  <si>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</si>
  <si>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</si>
  <si>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</si>
  <si>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</si>
  <si>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</si>
  <si>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</si>
  <si>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</si>
  <si>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</si>
  <si>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</si>
  <si>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</si>
  <si>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</si>
  <si>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</si>
  <si>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</si>
  <si>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</si>
  <si>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</si>
  <si>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</si>
  <si>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</si>
  <si>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</si>
  <si>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</si>
  <si>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</si>
  <si>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</si>
  <si>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</si>
  <si>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</si>
  <si>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</si>
  <si>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</si>
  <si>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</si>
  <si>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</si>
  <si>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</si>
  <si>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</si>
  <si>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</si>
  <si>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</si>
  <si>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</si>
  <si>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</si>
  <si>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</si>
  <si>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</si>
  <si>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</si>
  <si>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</si>
  <si>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</si>
  <si>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</si>
  <si>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</si>
  <si>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</si>
  <si>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</si>
  <si>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</si>
  <si>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</si>
  <si>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</si>
  <si>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</si>
  <si>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</si>
  <si>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</si>
  <si>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</si>
  <si>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</si>
  <si>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</si>
  <si>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</si>
  <si>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</si>
  <si>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</si>
  <si>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</si>
  <si>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</si>
  <si>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</si>
  <si>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</si>
  <si>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</si>
  <si>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</si>
  <si>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</si>
  <si>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</si>
  <si>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</si>
  <si>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</si>
  <si>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</si>
  <si>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</si>
  <si>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</si>
  <si>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</si>
  <si>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</si>
  <si>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</si>
  <si>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</si>
  <si>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</si>
  <si>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</si>
  <si>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</si>
  <si>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</si>
  <si>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</si>
  <si>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</si>
  <si>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</si>
  <si>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</si>
  <si>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</si>
  <si>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</si>
  <si>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</si>
  <si>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</si>
  <si>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</si>
  <si>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</si>
  <si>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</si>
  <si>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</si>
  <si>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</si>
  <si>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</si>
  <si>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</si>
  <si>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</si>
  <si>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</si>
  <si>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</si>
  <si>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</si>
  <si>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</si>
  <si>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</si>
  <si>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</si>
  <si>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</si>
  <si>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</si>
  <si>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</si>
  <si>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</si>
  <si>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</si>
  <si>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</si>
  <si>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</si>
  <si>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</si>
  <si>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</si>
  <si>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</si>
  <si>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</si>
  <si>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</si>
  <si>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</si>
  <si>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</si>
  <si>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</si>
  <si>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</si>
  <si>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</si>
  <si>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</si>
  <si>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</si>
  <si>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</si>
  <si>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</si>
  <si>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</si>
  <si>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</si>
  <si>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</si>
  <si>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</si>
  <si>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</si>
  <si>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</si>
  <si>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</si>
  <si>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</si>
  <si>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</si>
  <si>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</si>
  <si>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</si>
  <si>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</si>
  <si>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</si>
  <si>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</si>
  <si>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</si>
  <si>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</si>
  <si>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</si>
  <si>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</si>
  <si>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</si>
  <si>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</si>
  <si>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</si>
  <si>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</si>
  <si>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</si>
  <si>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</si>
  <si>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</si>
  <si>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</si>
  <si>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</si>
  <si>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</si>
  <si>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</si>
  <si>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</si>
  <si>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</si>
  <si>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</si>
  <si>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</si>
  <si>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</si>
  <si>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</si>
  <si>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</si>
  <si>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</si>
  <si>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</si>
  <si>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</si>
  <si>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Prazo (meses)</t>
  </si>
  <si>
    <t>Resultado Antes das Participações</t>
  </si>
  <si>
    <t>Instrumentos Financeiros - Próprios</t>
  </si>
  <si>
    <t>Demonstração dos Fluxos de Caixa</t>
  </si>
  <si>
    <t>jun-18</t>
  </si>
  <si>
    <t>dez-17</t>
  </si>
  <si>
    <t>Demonstração do Valor Adicionado</t>
  </si>
  <si>
    <t>(Nota 11)</t>
  </si>
  <si>
    <t>(Nota 5)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</si>
  <si>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</si>
  <si>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</si>
  <si>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</si>
  <si>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</si>
  <si>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</si>
  <si>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</si>
  <si>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</si>
  <si>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1. BP</t>
  </si>
  <si>
    <t xml:space="preserve">Período Atual (Início): </t>
  </si>
  <si>
    <t xml:space="preserve">Per. Atual (Fim): </t>
  </si>
  <si>
    <t xml:space="preserve">Comparativo (Início): </t>
  </si>
  <si>
    <t xml:space="preserve">Comparativo (Fim): </t>
  </si>
  <si>
    <t>2. DMPL_A</t>
  </si>
  <si>
    <t xml:space="preserve">Variação Atual: </t>
  </si>
  <si>
    <t xml:space="preserve">Var. Comparativo: </t>
  </si>
  <si>
    <t>Conciliação Contábil</t>
  </si>
  <si>
    <t>Reserva Legal</t>
  </si>
  <si>
    <t>Check (em reais)</t>
  </si>
  <si>
    <t>Em</t>
  </si>
  <si>
    <t>Outros Ajustes de Avaliação Patrimonial - Reflexos</t>
  </si>
  <si>
    <t>Ajustes de Exercícios Anteriores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</si>
  <si>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</si>
  <si>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</si>
  <si>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</si>
  <si>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</si>
  <si>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</si>
  <si>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</si>
  <si>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</si>
  <si>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</si>
  <si>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</si>
  <si>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</si>
  <si>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</si>
  <si>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</si>
  <si>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</si>
  <si>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</si>
  <si>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</si>
  <si>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</si>
  <si>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</si>
  <si>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</si>
  <si>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</si>
  <si>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</si>
  <si>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</si>
  <si>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</si>
  <si>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</si>
  <si>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</si>
  <si>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</si>
  <si>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Receitas</t>
  </si>
  <si>
    <t>Impairment</t>
  </si>
  <si>
    <t>Intangíveis</t>
  </si>
  <si>
    <t>Demonstração do Resultado Abrangente</t>
  </si>
  <si>
    <t>Ganhos e Perdas em Aquisições e Alienações de Investimentos</t>
  </si>
  <si>
    <t>Obrigações de Instrumentos Financeiros</t>
  </si>
  <si>
    <t>Outras Obrigações</t>
  </si>
  <si>
    <t>Aumento/(Redução) de Obrigações de Instrumentos Financeiros</t>
  </si>
  <si>
    <t>Despesas de Provisão</t>
  </si>
  <si>
    <t>Resultado de Transações Patrimoniais entre Sócios</t>
  </si>
  <si>
    <t>1T19</t>
  </si>
  <si>
    <t>1T18</t>
  </si>
  <si>
    <t>Dividendos Adicionais Propostos</t>
  </si>
  <si>
    <t>2T19</t>
  </si>
  <si>
    <t>2T18</t>
  </si>
  <si>
    <t>1S19</t>
  </si>
  <si>
    <t>1S18</t>
  </si>
  <si>
    <t>Resultado Líquido do Período</t>
  </si>
  <si>
    <t>Lucro Líquido por Ação (em R$)</t>
  </si>
  <si>
    <t>Nível_DF</t>
  </si>
  <si>
    <t>sim</t>
  </si>
  <si>
    <t>não</t>
  </si>
  <si>
    <t>(Link Externo)</t>
  </si>
  <si>
    <t>Recuperação de Despesas por Convênio</t>
  </si>
  <si>
    <t>Convênio com Entidade sob Controle Comum</t>
  </si>
  <si>
    <t>Check</t>
  </si>
  <si>
    <t>Capgemini - Intangível</t>
  </si>
  <si>
    <t>Capgemini - Intangível Amortização (-)</t>
  </si>
  <si>
    <t>Capgemini - Intangível - Impairment (-)</t>
  </si>
  <si>
    <t>Capgemini - Goodwill</t>
  </si>
  <si>
    <t>Capgemini - Goodwill - Impairment (-)</t>
  </si>
  <si>
    <t>(Nota 3)</t>
  </si>
  <si>
    <t>(Nota 4.c)</t>
  </si>
  <si>
    <t>(Nota 4.d)</t>
  </si>
  <si>
    <t>(Nota 8)</t>
  </si>
  <si>
    <t>(Nota 12)</t>
  </si>
  <si>
    <t>(Nota 4.b)</t>
  </si>
  <si>
    <t>3T19</t>
  </si>
  <si>
    <t>3T18</t>
  </si>
  <si>
    <t>9M19</t>
  </si>
  <si>
    <t>9M18</t>
  </si>
  <si>
    <t>Demonstração das Mutações do Patrimônio Líquido</t>
  </si>
  <si>
    <t>Integralização de Capital</t>
  </si>
  <si>
    <t>Aumento/(Redução) de Obrigações com Coligadas e Controladas em Conjunto</t>
  </si>
  <si>
    <t>Aumento/(Redução) de Obrigações com Entidades sob Controle Comum</t>
  </si>
  <si>
    <t>Aumento/(Redução) de Provisões</t>
  </si>
  <si>
    <t>Alienação de Participação Societária / Redução de Capital</t>
  </si>
  <si>
    <t>Atualização Monetária em Alienação de Participação Societária</t>
  </si>
  <si>
    <t>4T18</t>
  </si>
  <si>
    <t>Amort./Baixa</t>
  </si>
  <si>
    <t>Ativo = Passivo + PL</t>
  </si>
  <si>
    <t>Subtotal ( 5 + 6)</t>
  </si>
  <si>
    <t>Dividendo Obrigatório</t>
  </si>
  <si>
    <t>Remuneração de Capital Próprio</t>
  </si>
  <si>
    <t>Valor Adicionado Líquido Produzido pela Entidade</t>
  </si>
  <si>
    <t>7.</t>
  </si>
  <si>
    <t>Valor Adicionado Total a Distribuir (5 + 6)</t>
  </si>
  <si>
    <t>8.</t>
  </si>
  <si>
    <t>(Nota 10)</t>
  </si>
  <si>
    <r>
      <t>Ágio (</t>
    </r>
    <r>
      <rPr>
        <i/>
        <sz val="11"/>
        <color rgb="FF005CA9"/>
        <rFont val="Futura Lt BT"/>
        <family val="2"/>
      </rPr>
      <t>Goodwill</t>
    </r>
    <r>
      <rPr>
        <sz val="11"/>
        <color rgb="FF005CA9"/>
        <rFont val="Futura Lt BT"/>
        <family val="2"/>
      </rPr>
      <t>)</t>
    </r>
  </si>
  <si>
    <t>(Nota 9.c)</t>
  </si>
  <si>
    <t>(Nota 7)</t>
  </si>
  <si>
    <t>Ativo Fiscal Diferido</t>
  </si>
  <si>
    <r>
      <t xml:space="preserve">Redução ao Valor Recuperável do </t>
    </r>
    <r>
      <rPr>
        <i/>
        <sz val="9"/>
        <color rgb="FF005CA9"/>
        <rFont val="Futura Lt BT"/>
        <family val="2"/>
      </rPr>
      <t>Goodwill</t>
    </r>
    <r>
      <rPr>
        <sz val="9"/>
        <color rgb="FF005CA9"/>
        <rFont val="Futura Lt BT"/>
        <family val="2"/>
      </rPr>
      <t xml:space="preserve"> (-)</t>
    </r>
  </si>
  <si>
    <t>Redução ao Valor Recuperável dos Intangíveis (-)</t>
  </si>
  <si>
    <t>Provisão para Redução ao Valor Recuperável</t>
  </si>
  <si>
    <t>2.1.2.99.23.01</t>
  </si>
  <si>
    <t>4T19</t>
  </si>
  <si>
    <t>(Nota 9.b)</t>
  </si>
  <si>
    <t>1T20</t>
  </si>
  <si>
    <t>Reversão de Provisão</t>
  </si>
  <si>
    <r>
      <t>Impairment</t>
    </r>
    <r>
      <rPr>
        <b/>
        <sz val="11"/>
        <color rgb="FF005CA9"/>
        <rFont val="Futura Lt BT"/>
        <family val="2"/>
      </rPr>
      <t xml:space="preserve"> /
Reversão</t>
    </r>
  </si>
  <si>
    <t>Resultado Abrangente do Período</t>
  </si>
  <si>
    <t>Ajustes ao Resultado do Período</t>
  </si>
  <si>
    <t>Resultado de Participações Societárias</t>
  </si>
  <si>
    <t>Imobilizado</t>
  </si>
  <si>
    <t>Obrigações por Empréstimos e Repasses</t>
  </si>
  <si>
    <t>2T20</t>
  </si>
  <si>
    <t>GN Controle e Registro Contábil</t>
  </si>
  <si>
    <t>Redução de Capital</t>
  </si>
  <si>
    <t>Distribuição de Reservas</t>
  </si>
  <si>
    <t>1S20</t>
  </si>
  <si>
    <t>(Aumento)/Redução de Imobilizado</t>
  </si>
  <si>
    <r>
      <t>(Impairment)</t>
    </r>
    <r>
      <rPr>
        <b/>
        <sz val="11"/>
        <color rgb="FF005CA9"/>
        <rFont val="Futura Lt BT"/>
        <family val="2"/>
      </rPr>
      <t xml:space="preserve"> /
Reversão</t>
    </r>
  </si>
  <si>
    <t>Instrumentos Financeiros - De Investidas</t>
  </si>
  <si>
    <t>Ganhos e Perdas por Variação na Participação Relativa</t>
  </si>
  <si>
    <t>(Notas 4.a; 4.b)</t>
  </si>
  <si>
    <t>3T20</t>
  </si>
  <si>
    <t>9M20</t>
  </si>
  <si>
    <t>Instrumentos Financeiros - VJORA - De Coligadas e Controladas em Conjunto</t>
  </si>
  <si>
    <t>\</t>
  </si>
  <si>
    <t>4T20</t>
  </si>
  <si>
    <t>1T21</t>
  </si>
  <si>
    <t>As notas explicativas da administração são parte integrante das demonstrações contábeis intermediárias.</t>
  </si>
  <si>
    <t>Demonstração do Resultado</t>
  </si>
  <si>
    <t>(Nota 5.a)</t>
  </si>
  <si>
    <t>(Nota 8.c)</t>
  </si>
  <si>
    <t>(Nota 13.c)</t>
  </si>
  <si>
    <t>(Nota 9.a)</t>
  </si>
  <si>
    <t>2T21</t>
  </si>
  <si>
    <t>1S21</t>
  </si>
  <si>
    <t>30 de junho de 2020</t>
  </si>
  <si>
    <t>30 de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</si>
</sst>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-&quot;R$&quot;\ * #,##0.00_-;\-&quot;R$&quot;\ * #,##0.00_-;_-&quot;R$&quot;\ * &quot;-&quot;??_-;_-@_-"/>
    <numFmt numFmtId="168" formatCode="_(* #,##0_);_(* \(#,##0\);_(* &quot;-&quot;??_);_(@_)"/>
    <numFmt numFmtId="169" formatCode="_-* #,##0_-;\-* #,##0_-;_-* &quot;-&quot;??_-;_-@_-"/>
    <numFmt numFmtId="171" formatCode="[$-416]mmm\-yy;@"/>
    <numFmt numFmtId="172" formatCode="_(* #,##0,_);_(* \(#,##0,\);_(* &quot;-&quot;_);_(@_)"/>
    <numFmt numFmtId="173" formatCode="&quot;31 de &quot;mmmm&quot; de &quot;yyyy"/>
    <numFmt numFmtId="175" formatCode="_(* #,##0.000,_);_(* \(#,##0.000,\);_(* &quot;-&quot;_);_(@_)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theme="4" tint="-0.499984740745262"/>
      <name val="Futura Lt BT"/>
      <family val="2"/>
    </font>
    <font>
      <b/>
      <shadow/>
      <sz val="9"/>
      <color theme="0"/>
      <name val="Futura Lt BT"/>
      <family val="2"/>
    </font>
    <font>
      <sz val="9"/>
      <color rgb="FF003366"/>
      <name val="Futura Lt BT"/>
      <family val="2"/>
    </font>
    <font>
      <i/>
      <sz val="9"/>
      <color rgb="FFC00000"/>
      <name val="Futura Lt BT"/>
      <family val="2"/>
    </font>
    <font>
      <sz val="9"/>
      <color rgb="FF005CA9"/>
      <name val="Futura Lt BT"/>
      <family val="2"/>
    </font>
    <font>
      <b/>
      <shadow/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b/>
      <i/>
      <sz val="9"/>
      <color rgb="FF005CA9"/>
      <name val="Futura Lt BT"/>
      <family val="2"/>
    </font>
    <font>
      <i/>
      <sz val="9"/>
      <color indexed="62"/>
      <name val="Futura Lt BT"/>
      <family val="2"/>
    </font>
    <font>
      <b/>
      <shadow/>
      <sz val="9"/>
      <color theme="0"/>
      <name val="Futura Lt BT"/>
      <family val="2"/>
    </font>
    <font>
      <b/>
      <sz val="9"/>
      <color theme="0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i/>
      <sz val="9"/>
      <color rgb="FFC00000"/>
      <name val="Futura Lt BT"/>
      <family val="2"/>
    </font>
    <font>
      <sz val="10"/>
      <name val="Arial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  <font>
      <b/>
      <i/>
      <sz val="11"/>
      <color rgb="FF005CA9"/>
      <name val="Futura Lt BT"/>
      <family val="2"/>
    </font>
    <font>
      <i/>
      <sz val="11"/>
      <color rgb="FF005CA9"/>
      <name val="Futura Lt BT"/>
      <family val="2"/>
    </font>
    <font>
      <sz val="10"/>
      <name val="Arial"/>
      <family val="2"/>
    </font>
    <font>
      <sz val="12"/>
      <color rgb="FF005CA9"/>
      <name val="Futura Lt BT"/>
      <family val="2"/>
    </font>
    <font>
      <b/>
      <sz val="12"/>
      <color rgb="FF005CA9"/>
      <name val="Futura Lt BT"/>
      <family val="2"/>
    </font>
    <font>
      <b/>
      <sz val="14"/>
      <color rgb="FF005CA9"/>
      <name val="Futura Lt BT"/>
      <family val="2"/>
    </font>
    <font>
      <sz val="12"/>
      <color theme="1"/>
      <name val="Futura Lt BT"/>
      <family val="2"/>
    </font>
    <font>
      <sz val="12"/>
      <color indexed="44"/>
      <name val="Futura Lt BT"/>
      <family val="2"/>
    </font>
    <font>
      <sz val="12"/>
      <name val="Futura Lt BT"/>
      <family val="2"/>
    </font>
    <font>
      <sz val="12"/>
      <color theme="0"/>
      <name val="Futura Lt BT"/>
      <family val="2"/>
    </font>
    <font>
      <b/>
      <sz val="12"/>
      <color theme="1"/>
      <name val="Futura Lt BT"/>
      <family val="2"/>
    </font>
    <font>
      <b/>
      <sz val="12"/>
      <color theme="0" tint="-4.9989318521683403E-2"/>
      <name val="Futura Lt BT"/>
      <family val="2"/>
    </font>
    <font>
      <b/>
      <sz val="12"/>
      <color theme="3" tint="-0.499984740745262"/>
      <name val="Futura Lt BT"/>
      <family val="2"/>
    </font>
    <font>
      <b/>
      <sz val="12"/>
      <color theme="4" tint="-0.499984740745262"/>
      <name val="Futura Lt BT"/>
      <family val="2"/>
    </font>
    <font>
      <b/>
      <i/>
      <shadow/>
      <sz val="12"/>
      <name val="Futura Lt BT"/>
      <family val="2"/>
    </font>
    <font>
      <b/>
      <shadow/>
      <sz val="12"/>
      <name val="Futura Lt BT"/>
      <family val="2"/>
    </font>
    <font>
      <b/>
      <sz val="12"/>
      <color rgb="FFFF0000"/>
      <name val="Futura Lt BT"/>
      <family val="2"/>
    </font>
    <font>
      <b/>
      <sz val="12"/>
      <color theme="0"/>
      <name val="Futura Lt BT"/>
      <family val="2"/>
    </font>
    <font>
      <sz val="12"/>
      <color rgb="FF1F4E78"/>
      <name val="Futura Lt BT"/>
      <family val="2"/>
    </font>
    <font>
      <sz val="12"/>
      <color rgb="FF0000CC"/>
      <name val="Futura Lt BT"/>
      <family val="2"/>
    </font>
    <font>
      <i/>
      <sz val="12"/>
      <color rgb="FFC00000"/>
      <name val="Futura Lt BT"/>
      <family val="2"/>
    </font>
    <font>
      <i/>
      <sz val="12"/>
      <color theme="1"/>
      <name val="Futura Lt BT"/>
      <family val="2"/>
    </font>
  </fonts>
  <fills count="6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270">
        <stop position="0">
          <color rgb="FF005CA9"/>
        </stop>
        <stop position="1">
          <color theme="4"/>
        </stop>
      </gradientFill>
    </fill>
    <fill>
      <patternFill patternType="solid">
        <fgColor rgb="FFCCCCFF"/>
        <bgColor indexed="64"/>
      </patternFill>
    </fill>
    <fill>
      <patternFill patternType="solid">
        <fgColor rgb="FF54BB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indexed="9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indexed="9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 style="thin">
        <color rgb="FFF3920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rgb="FFF39200"/>
      </right>
      <top style="thin">
        <color rgb="FFF39200"/>
      </top>
      <bottom style="thin">
        <color rgb="FFF39200"/>
      </bottom>
      <diagonal/>
    </border>
    <border>
      <left/>
      <right/>
      <top style="thin">
        <color rgb="FFF39200"/>
      </top>
      <bottom style="thin">
        <color theme="0"/>
      </bottom>
      <diagonal/>
    </border>
    <border>
      <left/>
      <right style="thin">
        <color rgb="FFF39200"/>
      </right>
      <top style="thin">
        <color rgb="FFF39200"/>
      </top>
      <bottom/>
      <diagonal/>
    </border>
    <border>
      <left/>
      <right style="thin">
        <color rgb="FFF39200"/>
      </right>
      <top/>
      <bottom style="thin">
        <color rgb="FFF39200"/>
      </bottom>
      <diagonal/>
    </border>
  </borders>
  <cellStyleXfs count="931">
    <xf numFmtId="0" fontId="0" fillId="0" borderId="0"/>
    <xf numFmtId="0" fontId="36" fillId="0" borderId="0" applyNumberFormat="0" applyFont="0" applyBorder="0" applyAlignment="0"/>
    <xf numFmtId="43" fontId="28" fillId="0" borderId="0" applyFont="0" applyFill="0" applyBorder="0" applyAlignment="0" applyProtection="0"/>
    <xf numFmtId="0" fontId="28" fillId="0" borderId="0"/>
    <xf numFmtId="166" fontId="5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7" fontId="28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8" fillId="0" borderId="0"/>
    <xf numFmtId="166" fontId="23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69" fillId="27" borderId="0" applyNumberFormat="0" applyBorder="0" applyAlignment="0" applyProtection="0"/>
    <xf numFmtId="0" fontId="69" fillId="33" borderId="0" applyNumberFormat="0" applyBorder="0" applyAlignment="0" applyProtection="0"/>
    <xf numFmtId="0" fontId="70" fillId="28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0" fillId="26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1" fillId="40" borderId="42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2" fillId="41" borderId="43" applyNumberFormat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3" fillId="0" borderId="44" applyNumberFormat="0" applyFill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5" fillId="37" borderId="42" applyNumberFormat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28" fillId="0" borderId="0"/>
    <xf numFmtId="0" fontId="21" fillId="0" borderId="0"/>
    <xf numFmtId="0" fontId="21" fillId="0" borderId="0"/>
    <xf numFmtId="0" fontId="90" fillId="0" borderId="0"/>
    <xf numFmtId="0" fontId="36" fillId="0" borderId="0"/>
    <xf numFmtId="0" fontId="91" fillId="0" borderId="0"/>
    <xf numFmtId="0" fontId="28" fillId="0" borderId="0"/>
    <xf numFmtId="0" fontId="28" fillId="0" borderId="0"/>
    <xf numFmtId="0" fontId="28" fillId="0" borderId="0"/>
    <xf numFmtId="0" fontId="9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34" fillId="36" borderId="42" applyNumberFormat="0" applyFon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0" fontId="78" fillId="40" borderId="45" applyNumberFormat="0" applyAlignment="0" applyProtection="0"/>
    <xf numFmtId="4" fontId="34" fillId="52" borderId="42" applyNumberFormat="0" applyProtection="0">
      <alignment vertical="center"/>
    </xf>
    <xf numFmtId="4" fontId="34" fillId="52" borderId="42" applyNumberFormat="0" applyProtection="0">
      <alignment vertical="center"/>
    </xf>
    <xf numFmtId="4" fontId="34" fillId="52" borderId="42" applyNumberFormat="0" applyProtection="0">
      <alignment vertical="center"/>
    </xf>
    <xf numFmtId="4" fontId="34" fillId="52" borderId="42" applyNumberFormat="0" applyProtection="0">
      <alignment vertical="center"/>
    </xf>
    <xf numFmtId="4" fontId="34" fillId="52" borderId="42" applyNumberFormat="0" applyProtection="0">
      <alignment vertical="center"/>
    </xf>
    <xf numFmtId="4" fontId="34" fillId="52" borderId="42" applyNumberFormat="0" applyProtection="0">
      <alignment vertical="center"/>
    </xf>
    <xf numFmtId="4" fontId="79" fillId="54" borderId="42" applyNumberFormat="0" applyProtection="0">
      <alignment vertical="center"/>
    </xf>
    <xf numFmtId="4" fontId="34" fillId="54" borderId="42" applyNumberFormat="0" applyProtection="0">
      <alignment horizontal="left" vertical="center" indent="1"/>
    </xf>
    <xf numFmtId="4" fontId="34" fillId="54" borderId="42" applyNumberFormat="0" applyProtection="0">
      <alignment horizontal="left" vertical="center" indent="1"/>
    </xf>
    <xf numFmtId="4" fontId="34" fillId="54" borderId="42" applyNumberFormat="0" applyProtection="0">
      <alignment horizontal="left" vertical="center" indent="1"/>
    </xf>
    <xf numFmtId="4" fontId="34" fillId="54" borderId="42" applyNumberFormat="0" applyProtection="0">
      <alignment horizontal="left" vertical="center" indent="1"/>
    </xf>
    <xf numFmtId="4" fontId="34" fillId="54" borderId="42" applyNumberFormat="0" applyProtection="0">
      <alignment horizontal="left" vertical="center" indent="1"/>
    </xf>
    <xf numFmtId="4" fontId="34" fillId="54" borderId="42" applyNumberFormat="0" applyProtection="0">
      <alignment horizontal="left" vertical="center" indent="1"/>
    </xf>
    <xf numFmtId="0" fontId="80" fillId="52" borderId="46" applyNumberFormat="0" applyProtection="0">
      <alignment horizontal="left" vertical="top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18" borderId="42" applyNumberFormat="0" applyProtection="0">
      <alignment horizontal="right" vertical="center"/>
    </xf>
    <xf numFmtId="4" fontId="34" fillId="18" borderId="42" applyNumberFormat="0" applyProtection="0">
      <alignment horizontal="right" vertical="center"/>
    </xf>
    <xf numFmtId="4" fontId="34" fillId="18" borderId="42" applyNumberFormat="0" applyProtection="0">
      <alignment horizontal="right" vertical="center"/>
    </xf>
    <xf numFmtId="4" fontId="34" fillId="18" borderId="42" applyNumberFormat="0" applyProtection="0">
      <alignment horizontal="right" vertical="center"/>
    </xf>
    <xf numFmtId="4" fontId="34" fillId="18" borderId="42" applyNumberFormat="0" applyProtection="0">
      <alignment horizontal="right" vertical="center"/>
    </xf>
    <xf numFmtId="4" fontId="34" fillId="18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55" borderId="42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46" borderId="47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1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23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50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48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56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20" borderId="42" applyNumberFormat="0" applyProtection="0">
      <alignment horizontal="right" vertical="center"/>
    </xf>
    <xf numFmtId="4" fontId="34" fillId="57" borderId="47" applyNumberFormat="0" applyProtection="0">
      <alignment horizontal="left" vertical="center" indent="1"/>
    </xf>
    <xf numFmtId="4" fontId="34" fillId="57" borderId="47" applyNumberFormat="0" applyProtection="0">
      <alignment horizontal="left" vertical="center" indent="1"/>
    </xf>
    <xf numFmtId="4" fontId="34" fillId="57" borderId="47" applyNumberFormat="0" applyProtection="0">
      <alignment horizontal="left" vertical="center" indent="1"/>
    </xf>
    <xf numFmtId="4" fontId="34" fillId="57" borderId="47" applyNumberFormat="0" applyProtection="0">
      <alignment horizontal="left" vertical="center" indent="1"/>
    </xf>
    <xf numFmtId="4" fontId="34" fillId="57" borderId="47" applyNumberFormat="0" applyProtection="0">
      <alignment horizontal="left" vertical="center" indent="1"/>
    </xf>
    <xf numFmtId="4" fontId="34" fillId="57" borderId="47" applyNumberFormat="0" applyProtection="0">
      <alignment horizontal="left" vertical="center" indent="1"/>
    </xf>
    <xf numFmtId="4" fontId="28" fillId="58" borderId="47" applyNumberFormat="0" applyProtection="0">
      <alignment horizontal="left" vertical="center" indent="1"/>
    </xf>
    <xf numFmtId="4" fontId="28" fillId="58" borderId="47" applyNumberFormat="0" applyProtection="0">
      <alignment horizontal="left" vertical="center" indent="1"/>
    </xf>
    <xf numFmtId="4" fontId="34" fillId="59" borderId="42" applyNumberFormat="0" applyProtection="0">
      <alignment horizontal="right" vertical="center"/>
    </xf>
    <xf numFmtId="4" fontId="34" fillId="59" borderId="42" applyNumberFormat="0" applyProtection="0">
      <alignment horizontal="right" vertical="center"/>
    </xf>
    <xf numFmtId="4" fontId="34" fillId="59" borderId="42" applyNumberFormat="0" applyProtection="0">
      <alignment horizontal="right" vertical="center"/>
    </xf>
    <xf numFmtId="4" fontId="34" fillId="59" borderId="42" applyNumberFormat="0" applyProtection="0">
      <alignment horizontal="right" vertical="center"/>
    </xf>
    <xf numFmtId="4" fontId="34" fillId="59" borderId="42" applyNumberFormat="0" applyProtection="0">
      <alignment horizontal="right" vertical="center"/>
    </xf>
    <xf numFmtId="4" fontId="34" fillId="59" borderId="42" applyNumberFormat="0" applyProtection="0">
      <alignment horizontal="right" vertical="center"/>
    </xf>
    <xf numFmtId="4" fontId="34" fillId="60" borderId="47" applyNumberFormat="0" applyProtection="0">
      <alignment horizontal="left" vertical="center" indent="1"/>
    </xf>
    <xf numFmtId="4" fontId="34" fillId="60" borderId="47" applyNumberFormat="0" applyProtection="0">
      <alignment horizontal="left" vertical="center" indent="1"/>
    </xf>
    <xf numFmtId="4" fontId="34" fillId="60" borderId="47" applyNumberFormat="0" applyProtection="0">
      <alignment horizontal="left" vertical="center" indent="1"/>
    </xf>
    <xf numFmtId="4" fontId="34" fillId="60" borderId="47" applyNumberFormat="0" applyProtection="0">
      <alignment horizontal="left" vertical="center" indent="1"/>
    </xf>
    <xf numFmtId="4" fontId="34" fillId="60" borderId="47" applyNumberFormat="0" applyProtection="0">
      <alignment horizontal="left" vertical="center" indent="1"/>
    </xf>
    <xf numFmtId="4" fontId="34" fillId="60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4" fontId="34" fillId="59" borderId="47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39" borderId="42" applyNumberFormat="0" applyProtection="0">
      <alignment horizontal="left" vertical="center" indent="1"/>
    </xf>
    <xf numFmtId="0" fontId="34" fillId="58" borderId="46" applyNumberFormat="0" applyProtection="0">
      <alignment horizontal="left" vertical="top" indent="1"/>
    </xf>
    <xf numFmtId="0" fontId="34" fillId="58" borderId="46" applyNumberFormat="0" applyProtection="0">
      <alignment horizontal="left" vertical="top" indent="1"/>
    </xf>
    <xf numFmtId="0" fontId="34" fillId="58" borderId="46" applyNumberFormat="0" applyProtection="0">
      <alignment horizontal="left" vertical="top" indent="1"/>
    </xf>
    <xf numFmtId="0" fontId="34" fillId="58" borderId="46" applyNumberFormat="0" applyProtection="0">
      <alignment horizontal="left" vertical="top" indent="1"/>
    </xf>
    <xf numFmtId="0" fontId="34" fillId="58" borderId="46" applyNumberFormat="0" applyProtection="0">
      <alignment horizontal="left" vertical="top" indent="1"/>
    </xf>
    <xf numFmtId="0" fontId="34" fillId="58" borderId="46" applyNumberFormat="0" applyProtection="0">
      <alignment horizontal="left" vertical="top" indent="1"/>
    </xf>
    <xf numFmtId="0" fontId="34" fillId="61" borderId="42" applyNumberFormat="0" applyProtection="0">
      <alignment horizontal="left" vertical="center" indent="1"/>
    </xf>
    <xf numFmtId="0" fontId="34" fillId="61" borderId="42" applyNumberFormat="0" applyProtection="0">
      <alignment horizontal="left" vertical="center" indent="1"/>
    </xf>
    <xf numFmtId="0" fontId="34" fillId="61" borderId="42" applyNumberFormat="0" applyProtection="0">
      <alignment horizontal="left" vertical="center" indent="1"/>
    </xf>
    <xf numFmtId="0" fontId="34" fillId="61" borderId="42" applyNumberFormat="0" applyProtection="0">
      <alignment horizontal="left" vertical="center" indent="1"/>
    </xf>
    <xf numFmtId="0" fontId="34" fillId="61" borderId="42" applyNumberFormat="0" applyProtection="0">
      <alignment horizontal="left" vertical="center" indent="1"/>
    </xf>
    <xf numFmtId="0" fontId="34" fillId="61" borderId="42" applyNumberFormat="0" applyProtection="0">
      <alignment horizontal="left" vertical="center" indent="1"/>
    </xf>
    <xf numFmtId="0" fontId="34" fillId="59" borderId="46" applyNumberFormat="0" applyProtection="0">
      <alignment horizontal="left" vertical="top" indent="1"/>
    </xf>
    <xf numFmtId="0" fontId="34" fillId="59" borderId="46" applyNumberFormat="0" applyProtection="0">
      <alignment horizontal="left" vertical="top" indent="1"/>
    </xf>
    <xf numFmtId="0" fontId="34" fillId="59" borderId="46" applyNumberFormat="0" applyProtection="0">
      <alignment horizontal="left" vertical="top" indent="1"/>
    </xf>
    <xf numFmtId="0" fontId="34" fillId="59" borderId="46" applyNumberFormat="0" applyProtection="0">
      <alignment horizontal="left" vertical="top" indent="1"/>
    </xf>
    <xf numFmtId="0" fontId="34" fillId="59" borderId="46" applyNumberFormat="0" applyProtection="0">
      <alignment horizontal="left" vertical="top" indent="1"/>
    </xf>
    <xf numFmtId="0" fontId="34" fillId="59" borderId="46" applyNumberFormat="0" applyProtection="0">
      <alignment horizontal="left" vertical="top" indent="1"/>
    </xf>
    <xf numFmtId="0" fontId="34" fillId="19" borderId="42" applyNumberFormat="0" applyProtection="0">
      <alignment horizontal="left" vertical="center" indent="1"/>
    </xf>
    <xf numFmtId="0" fontId="34" fillId="19" borderId="42" applyNumberFormat="0" applyProtection="0">
      <alignment horizontal="left" vertical="center" indent="1"/>
    </xf>
    <xf numFmtId="0" fontId="34" fillId="19" borderId="42" applyNumberFormat="0" applyProtection="0">
      <alignment horizontal="left" vertical="center" indent="1"/>
    </xf>
    <xf numFmtId="0" fontId="34" fillId="19" borderId="42" applyNumberFormat="0" applyProtection="0">
      <alignment horizontal="left" vertical="center" indent="1"/>
    </xf>
    <xf numFmtId="0" fontId="34" fillId="19" borderId="42" applyNumberFormat="0" applyProtection="0">
      <alignment horizontal="left" vertical="center" indent="1"/>
    </xf>
    <xf numFmtId="0" fontId="34" fillId="19" borderId="42" applyNumberFormat="0" applyProtection="0">
      <alignment horizontal="left" vertical="center" indent="1"/>
    </xf>
    <xf numFmtId="0" fontId="34" fillId="19" borderId="46" applyNumberFormat="0" applyProtection="0">
      <alignment horizontal="left" vertical="top" indent="1"/>
    </xf>
    <xf numFmtId="0" fontId="34" fillId="19" borderId="46" applyNumberFormat="0" applyProtection="0">
      <alignment horizontal="left" vertical="top" indent="1"/>
    </xf>
    <xf numFmtId="0" fontId="34" fillId="19" borderId="46" applyNumberFormat="0" applyProtection="0">
      <alignment horizontal="left" vertical="top" indent="1"/>
    </xf>
    <xf numFmtId="0" fontId="34" fillId="19" borderId="46" applyNumberFormat="0" applyProtection="0">
      <alignment horizontal="left" vertical="top" indent="1"/>
    </xf>
    <xf numFmtId="0" fontId="34" fillId="19" borderId="46" applyNumberFormat="0" applyProtection="0">
      <alignment horizontal="left" vertical="top" indent="1"/>
    </xf>
    <xf numFmtId="0" fontId="34" fillId="19" borderId="46" applyNumberFormat="0" applyProtection="0">
      <alignment horizontal="left" vertical="top" indent="1"/>
    </xf>
    <xf numFmtId="0" fontId="34" fillId="60" borderId="42" applyNumberFormat="0" applyProtection="0">
      <alignment horizontal="left" vertical="center" indent="1"/>
    </xf>
    <xf numFmtId="0" fontId="34" fillId="60" borderId="42" applyNumberFormat="0" applyProtection="0">
      <alignment horizontal="left" vertical="center" indent="1"/>
    </xf>
    <xf numFmtId="0" fontId="34" fillId="60" borderId="42" applyNumberFormat="0" applyProtection="0">
      <alignment horizontal="left" vertical="center" indent="1"/>
    </xf>
    <xf numFmtId="0" fontId="34" fillId="60" borderId="42" applyNumberFormat="0" applyProtection="0">
      <alignment horizontal="left" vertical="center" indent="1"/>
    </xf>
    <xf numFmtId="0" fontId="34" fillId="60" borderId="42" applyNumberFormat="0" applyProtection="0">
      <alignment horizontal="left" vertical="center" indent="1"/>
    </xf>
    <xf numFmtId="0" fontId="34" fillId="60" borderId="42" applyNumberFormat="0" applyProtection="0">
      <alignment horizontal="left" vertical="center" indent="1"/>
    </xf>
    <xf numFmtId="0" fontId="34" fillId="60" borderId="46" applyNumberFormat="0" applyProtection="0">
      <alignment horizontal="left" vertical="top" indent="1"/>
    </xf>
    <xf numFmtId="0" fontId="34" fillId="60" borderId="46" applyNumberFormat="0" applyProtection="0">
      <alignment horizontal="left" vertical="top" indent="1"/>
    </xf>
    <xf numFmtId="0" fontId="34" fillId="60" borderId="46" applyNumberFormat="0" applyProtection="0">
      <alignment horizontal="left" vertical="top" indent="1"/>
    </xf>
    <xf numFmtId="0" fontId="34" fillId="60" borderId="46" applyNumberFormat="0" applyProtection="0">
      <alignment horizontal="left" vertical="top" indent="1"/>
    </xf>
    <xf numFmtId="0" fontId="34" fillId="60" borderId="46" applyNumberFormat="0" applyProtection="0">
      <alignment horizontal="left" vertical="top" indent="1"/>
    </xf>
    <xf numFmtId="0" fontId="34" fillId="60" borderId="46" applyNumberFormat="0" applyProtection="0">
      <alignment horizontal="left" vertical="top" indent="1"/>
    </xf>
    <xf numFmtId="0" fontId="34" fillId="62" borderId="48" applyNumberFormat="0">
      <protection locked="0"/>
    </xf>
    <xf numFmtId="0" fontId="34" fillId="62" borderId="48" applyNumberFormat="0">
      <protection locked="0"/>
    </xf>
    <xf numFmtId="0" fontId="34" fillId="62" borderId="48" applyNumberFormat="0">
      <protection locked="0"/>
    </xf>
    <xf numFmtId="0" fontId="34" fillId="62" borderId="48" applyNumberFormat="0">
      <protection locked="0"/>
    </xf>
    <xf numFmtId="0" fontId="34" fillId="62" borderId="48" applyNumberFormat="0">
      <protection locked="0"/>
    </xf>
    <xf numFmtId="0" fontId="34" fillId="62" borderId="48" applyNumberFormat="0">
      <protection locked="0"/>
    </xf>
    <xf numFmtId="0" fontId="81" fillId="58" borderId="49" applyBorder="0"/>
    <xf numFmtId="4" fontId="82" fillId="53" borderId="46" applyNumberFormat="0" applyProtection="0">
      <alignment vertical="center"/>
    </xf>
    <xf numFmtId="4" fontId="79" fillId="63" borderId="11" applyNumberFormat="0" applyProtection="0">
      <alignment vertical="center"/>
    </xf>
    <xf numFmtId="4" fontId="82" fillId="39" borderId="46" applyNumberFormat="0" applyProtection="0">
      <alignment horizontal="left" vertical="center" indent="1"/>
    </xf>
    <xf numFmtId="0" fontId="82" fillId="53" borderId="46" applyNumberFormat="0" applyProtection="0">
      <alignment horizontal="left" vertical="top" indent="1"/>
    </xf>
    <xf numFmtId="4" fontId="34" fillId="0" borderId="42" applyNumberFormat="0" applyProtection="0">
      <alignment horizontal="right" vertical="center"/>
    </xf>
    <xf numFmtId="4" fontId="34" fillId="0" borderId="42" applyNumberFormat="0" applyProtection="0">
      <alignment horizontal="right" vertical="center"/>
    </xf>
    <xf numFmtId="4" fontId="34" fillId="0" borderId="42" applyNumberFormat="0" applyProtection="0">
      <alignment horizontal="right" vertical="center"/>
    </xf>
    <xf numFmtId="4" fontId="34" fillId="0" borderId="42" applyNumberFormat="0" applyProtection="0">
      <alignment horizontal="right" vertical="center"/>
    </xf>
    <xf numFmtId="4" fontId="34" fillId="0" borderId="42" applyNumberFormat="0" applyProtection="0">
      <alignment horizontal="right" vertical="center"/>
    </xf>
    <xf numFmtId="4" fontId="34" fillId="0" borderId="42" applyNumberFormat="0" applyProtection="0">
      <alignment horizontal="right" vertical="center"/>
    </xf>
    <xf numFmtId="4" fontId="79" fillId="64" borderId="42" applyNumberFormat="0" applyProtection="0">
      <alignment horizontal="right" vertical="center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4" fontId="34" fillId="22" borderId="42" applyNumberFormat="0" applyProtection="0">
      <alignment horizontal="left" vertical="center" indent="1"/>
    </xf>
    <xf numFmtId="0" fontId="82" fillId="59" borderId="46" applyNumberFormat="0" applyProtection="0">
      <alignment horizontal="left" vertical="top" indent="1"/>
    </xf>
    <xf numFmtId="4" fontId="83" fillId="65" borderId="47" applyNumberFormat="0" applyProtection="0">
      <alignment horizontal="left" vertical="center" indent="1"/>
    </xf>
    <xf numFmtId="0" fontId="34" fillId="66" borderId="11"/>
    <xf numFmtId="0" fontId="34" fillId="66" borderId="11"/>
    <xf numFmtId="0" fontId="34" fillId="66" borderId="11"/>
    <xf numFmtId="0" fontId="34" fillId="66" borderId="11"/>
    <xf numFmtId="0" fontId="34" fillId="66" borderId="11"/>
    <xf numFmtId="0" fontId="34" fillId="66" borderId="11"/>
    <xf numFmtId="4" fontId="84" fillId="62" borderId="42" applyNumberFormat="0" applyProtection="0">
      <alignment horizontal="right" vertical="center"/>
    </xf>
    <xf numFmtId="166" fontId="3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7" fillId="0" borderId="50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5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6" fontId="15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5" fontId="10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6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8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43" fontId="28" fillId="0" borderId="0" applyFont="0" applyFill="0" applyBorder="0" applyAlignment="0" applyProtection="0"/>
    <xf numFmtId="0" fontId="1" fillId="0" borderId="0"/>
  </cellStyleXfs>
  <cellXfs count="542">
    <xf numFmtId="0" fontId="0" fillId="0" borderId="0" xfId="0"/>
    <xf numFmtId="0" fontId="31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3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164" fontId="37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right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0" borderId="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9" fillId="3" borderId="0" xfId="0" applyFont="1" applyFill="1" applyBorder="1" applyAlignment="1">
      <alignment wrapText="1"/>
    </xf>
    <xf numFmtId="0" fontId="38" fillId="2" borderId="7" xfId="0" applyFont="1" applyFill="1" applyBorder="1" applyAlignment="1">
      <alignment horizontal="center" wrapText="1"/>
    </xf>
    <xf numFmtId="0" fontId="38" fillId="2" borderId="8" xfId="0" applyFont="1" applyFill="1" applyBorder="1" applyAlignment="1">
      <alignment wrapText="1"/>
    </xf>
    <xf numFmtId="164" fontId="39" fillId="3" borderId="4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164" fontId="38" fillId="2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2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11" xfId="0" applyFont="1" applyBorder="1"/>
    <xf numFmtId="0" fontId="31" fillId="0" borderId="11" xfId="0" applyFont="1" applyBorder="1" applyAlignment="1">
      <alignment horizontal="left" vertical="center"/>
    </xf>
    <xf numFmtId="0" fontId="41" fillId="4" borderId="11" xfId="0" applyFont="1" applyFill="1" applyBorder="1"/>
    <xf numFmtId="0" fontId="41" fillId="4" borderId="11" xfId="0" applyFont="1" applyFill="1" applyBorder="1" applyAlignment="1">
      <alignment horizontal="center"/>
    </xf>
    <xf numFmtId="43" fontId="41" fillId="4" borderId="11" xfId="2" applyFont="1" applyFill="1" applyBorder="1" applyAlignment="1">
      <alignment horizontal="center"/>
    </xf>
    <xf numFmtId="43" fontId="31" fillId="0" borderId="0" xfId="2" applyFont="1" applyAlignment="1">
      <alignment horizontal="right"/>
    </xf>
    <xf numFmtId="164" fontId="40" fillId="8" borderId="4" xfId="0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42" fillId="0" borderId="0" xfId="0" applyFont="1"/>
    <xf numFmtId="0" fontId="44" fillId="0" borderId="0" xfId="0" applyFont="1"/>
    <xf numFmtId="0" fontId="44" fillId="5" borderId="0" xfId="0" applyFont="1" applyFill="1" applyBorder="1" applyAlignment="1">
      <alignment wrapText="1"/>
    </xf>
    <xf numFmtId="164" fontId="43" fillId="7" borderId="6" xfId="0" applyNumberFormat="1" applyFont="1" applyFill="1" applyBorder="1" applyAlignment="1">
      <alignment horizontal="right" wrapText="1"/>
    </xf>
    <xf numFmtId="164" fontId="44" fillId="5" borderId="4" xfId="0" applyNumberFormat="1" applyFont="1" applyFill="1" applyBorder="1" applyAlignment="1">
      <alignment horizontal="right" wrapText="1"/>
    </xf>
    <xf numFmtId="0" fontId="43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wrapText="1"/>
    </xf>
    <xf numFmtId="3" fontId="44" fillId="5" borderId="4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21" fontId="45" fillId="0" borderId="0" xfId="0" applyNumberFormat="1" applyFont="1" applyAlignment="1">
      <alignment vertical="center"/>
    </xf>
    <xf numFmtId="4" fontId="45" fillId="0" borderId="0" xfId="0" applyNumberFormat="1" applyFont="1"/>
    <xf numFmtId="21" fontId="35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47" fillId="6" borderId="6" xfId="0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 wrapText="1"/>
    </xf>
    <xf numFmtId="0" fontId="47" fillId="6" borderId="0" xfId="0" applyFont="1" applyFill="1" applyBorder="1" applyAlignment="1">
      <alignment horizontal="center" wrapText="1"/>
    </xf>
    <xf numFmtId="0" fontId="47" fillId="6" borderId="0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vertical="center"/>
    </xf>
    <xf numFmtId="1" fontId="48" fillId="8" borderId="0" xfId="0" applyNumberFormat="1" applyFont="1" applyFill="1" applyAlignment="1">
      <alignment horizontal="left" vertical="center"/>
    </xf>
    <xf numFmtId="0" fontId="28" fillId="8" borderId="0" xfId="0" applyFont="1" applyFill="1" applyAlignment="1">
      <alignment horizontal="center"/>
    </xf>
    <xf numFmtId="0" fontId="49" fillId="8" borderId="0" xfId="0" applyFont="1" applyFill="1"/>
    <xf numFmtId="1" fontId="50" fillId="8" borderId="0" xfId="0" applyNumberFormat="1" applyFont="1" applyFill="1" applyAlignment="1">
      <alignment vertical="center"/>
    </xf>
    <xf numFmtId="0" fontId="28" fillId="8" borderId="0" xfId="0" applyFont="1" applyFill="1"/>
    <xf numFmtId="4" fontId="49" fillId="8" borderId="0" xfId="0" applyNumberFormat="1" applyFont="1" applyFill="1" applyBorder="1"/>
    <xf numFmtId="4" fontId="28" fillId="8" borderId="0" xfId="0" applyNumberFormat="1" applyFont="1" applyFill="1"/>
    <xf numFmtId="1" fontId="48" fillId="8" borderId="0" xfId="0" applyNumberFormat="1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center"/>
    </xf>
    <xf numFmtId="0" fontId="49" fillId="8" borderId="0" xfId="0" applyFont="1" applyFill="1" applyBorder="1"/>
    <xf numFmtId="1" fontId="48" fillId="8" borderId="1" xfId="0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center"/>
    </xf>
    <xf numFmtId="0" fontId="49" fillId="8" borderId="1" xfId="0" applyFont="1" applyFill="1" applyBorder="1"/>
    <xf numFmtId="43" fontId="28" fillId="0" borderId="0" xfId="2" quotePrefix="1" applyFont="1" applyAlignment="1">
      <alignment horizontal="right"/>
    </xf>
    <xf numFmtId="43" fontId="31" fillId="0" borderId="11" xfId="2" applyFont="1" applyBorder="1" applyAlignment="1"/>
    <xf numFmtId="43" fontId="31" fillId="0" borderId="0" xfId="2" applyFont="1" applyAlignment="1"/>
    <xf numFmtId="43" fontId="51" fillId="0" borderId="0" xfId="2" applyFont="1"/>
    <xf numFmtId="0" fontId="34" fillId="0" borderId="0" xfId="0" applyFont="1"/>
    <xf numFmtId="0" fontId="28" fillId="0" borderId="11" xfId="0" applyFont="1" applyBorder="1"/>
    <xf numFmtId="0" fontId="28" fillId="0" borderId="0" xfId="0" applyFont="1"/>
    <xf numFmtId="0" fontId="28" fillId="8" borderId="11" xfId="0" applyFont="1" applyFill="1" applyBorder="1" applyAlignment="1">
      <alignment horizontal="left" vertical="center"/>
    </xf>
    <xf numFmtId="0" fontId="31" fillId="8" borderId="11" xfId="0" applyFont="1" applyFill="1" applyBorder="1"/>
    <xf numFmtId="43" fontId="31" fillId="8" borderId="11" xfId="2" applyFont="1" applyFill="1" applyBorder="1" applyAlignment="1">
      <alignment horizontal="left"/>
    </xf>
    <xf numFmtId="43" fontId="31" fillId="8" borderId="11" xfId="2" applyFont="1" applyFill="1" applyBorder="1" applyAlignment="1">
      <alignment horizontal="right"/>
    </xf>
    <xf numFmtId="0" fontId="31" fillId="8" borderId="11" xfId="2" applyNumberFormat="1" applyFont="1" applyFill="1" applyBorder="1" applyAlignment="1">
      <alignment horizontal="right"/>
    </xf>
    <xf numFmtId="0" fontId="55" fillId="8" borderId="0" xfId="0" applyFont="1" applyFill="1" applyAlignment="1"/>
    <xf numFmtId="43" fontId="48" fillId="8" borderId="0" xfId="2" applyFont="1" applyFill="1" applyAlignment="1">
      <alignment horizontal="left" vertical="center"/>
    </xf>
    <xf numFmtId="0" fontId="31" fillId="8" borderId="11" xfId="0" applyFont="1" applyFill="1" applyBorder="1" applyAlignment="1">
      <alignment horizontal="left" vertical="center"/>
    </xf>
    <xf numFmtId="0" fontId="53" fillId="11" borderId="11" xfId="0" applyFont="1" applyFill="1" applyBorder="1"/>
    <xf numFmtId="43" fontId="53" fillId="11" borderId="11" xfId="2" applyFont="1" applyFill="1" applyBorder="1"/>
    <xf numFmtId="0" fontId="55" fillId="8" borderId="11" xfId="0" applyFont="1" applyFill="1" applyBorder="1" applyAlignment="1"/>
    <xf numFmtId="43" fontId="55" fillId="0" borderId="11" xfId="2" applyFont="1" applyBorder="1"/>
    <xf numFmtId="0" fontId="0" fillId="0" borderId="11" xfId="0" applyBorder="1"/>
    <xf numFmtId="0" fontId="54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45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56" fillId="8" borderId="0" xfId="0" applyFont="1" applyFill="1"/>
    <xf numFmtId="21" fontId="45" fillId="8" borderId="0" xfId="0" applyNumberFormat="1" applyFont="1" applyFill="1" applyAlignment="1">
      <alignment vertical="center"/>
    </xf>
    <xf numFmtId="0" fontId="29" fillId="8" borderId="0" xfId="0" applyFont="1" applyFill="1" applyAlignment="1">
      <alignment horizontal="center"/>
    </xf>
    <xf numFmtId="43" fontId="56" fillId="8" borderId="0" xfId="0" applyNumberFormat="1" applyFont="1" applyFill="1"/>
    <xf numFmtId="43" fontId="0" fillId="8" borderId="0" xfId="0" applyNumberFormat="1" applyFill="1"/>
    <xf numFmtId="4" fontId="45" fillId="8" borderId="0" xfId="0" applyNumberFormat="1" applyFont="1" applyFill="1"/>
    <xf numFmtId="43" fontId="29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9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42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43" fillId="7" borderId="6" xfId="2" applyNumberFormat="1" applyFont="1" applyFill="1" applyBorder="1" applyAlignment="1">
      <alignment horizontal="right"/>
    </xf>
    <xf numFmtId="0" fontId="0" fillId="8" borderId="14" xfId="0" applyFill="1" applyBorder="1"/>
    <xf numFmtId="43" fontId="0" fillId="8" borderId="15" xfId="0" applyNumberFormat="1" applyFill="1" applyBorder="1"/>
    <xf numFmtId="43" fontId="0" fillId="8" borderId="16" xfId="0" applyNumberFormat="1" applyFill="1" applyBorder="1"/>
    <xf numFmtId="0" fontId="0" fillId="8" borderId="17" xfId="0" applyFill="1" applyBorder="1"/>
    <xf numFmtId="43" fontId="0" fillId="8" borderId="0" xfId="0" applyNumberFormat="1" applyFill="1" applyBorder="1"/>
    <xf numFmtId="43" fontId="0" fillId="8" borderId="18" xfId="0" applyNumberFormat="1" applyFill="1" applyBorder="1"/>
    <xf numFmtId="0" fontId="0" fillId="8" borderId="0" xfId="0" applyFill="1" applyBorder="1"/>
    <xf numFmtId="0" fontId="0" fillId="8" borderId="18" xfId="0" applyFill="1" applyBorder="1"/>
    <xf numFmtId="0" fontId="0" fillId="8" borderId="19" xfId="0" applyFill="1" applyBorder="1"/>
    <xf numFmtId="43" fontId="0" fillId="8" borderId="1" xfId="0" applyNumberFormat="1" applyFill="1" applyBorder="1"/>
    <xf numFmtId="0" fontId="0" fillId="8" borderId="20" xfId="0" applyFill="1" applyBorder="1"/>
    <xf numFmtId="0" fontId="57" fillId="0" borderId="0" xfId="0" applyFont="1"/>
    <xf numFmtId="43" fontId="31" fillId="8" borderId="11" xfId="2" applyFont="1" applyFill="1" applyBorder="1" applyAlignment="1"/>
    <xf numFmtId="43" fontId="0" fillId="9" borderId="0" xfId="2" applyFont="1" applyFill="1"/>
    <xf numFmtId="0" fontId="52" fillId="8" borderId="0" xfId="0" applyFont="1" applyFill="1"/>
    <xf numFmtId="4" fontId="0" fillId="8" borderId="0" xfId="0" applyNumberFormat="1" applyFill="1" applyBorder="1"/>
    <xf numFmtId="0" fontId="58" fillId="8" borderId="0" xfId="3" applyFont="1" applyFill="1" applyBorder="1"/>
    <xf numFmtId="4" fontId="58" fillId="8" borderId="0" xfId="3" applyNumberFormat="1" applyFont="1" applyFill="1" applyBorder="1"/>
    <xf numFmtId="21" fontId="0" fillId="8" borderId="0" xfId="0" applyNumberFormat="1" applyFill="1"/>
    <xf numFmtId="4" fontId="28" fillId="8" borderId="11" xfId="0" applyNumberFormat="1" applyFont="1" applyFill="1" applyBorder="1"/>
    <xf numFmtId="169" fontId="0" fillId="8" borderId="0" xfId="2" applyNumberFormat="1" applyFont="1" applyFill="1"/>
    <xf numFmtId="0" fontId="45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61" fillId="8" borderId="0" xfId="0" applyFont="1" applyFill="1"/>
    <xf numFmtId="0" fontId="61" fillId="0" borderId="0" xfId="0" applyFont="1"/>
    <xf numFmtId="0" fontId="60" fillId="8" borderId="0" xfId="0" applyFont="1" applyFill="1"/>
    <xf numFmtId="168" fontId="42" fillId="8" borderId="0" xfId="0" applyNumberFormat="1" applyFont="1" applyFill="1"/>
    <xf numFmtId="166" fontId="42" fillId="8" borderId="0" xfId="4" applyFont="1" applyFill="1"/>
    <xf numFmtId="166" fontId="60" fillId="8" borderId="0" xfId="4" applyFont="1" applyFill="1"/>
    <xf numFmtId="168" fontId="60" fillId="8" borderId="0" xfId="0" applyNumberFormat="1" applyFont="1" applyFill="1"/>
    <xf numFmtId="169" fontId="60" fillId="8" borderId="0" xfId="0" applyNumberFormat="1" applyFont="1" applyFill="1"/>
    <xf numFmtId="17" fontId="62" fillId="10" borderId="6" xfId="0" quotePrefix="1" applyNumberFormat="1" applyFont="1" applyFill="1" applyBorder="1" applyAlignment="1">
      <alignment horizontal="center"/>
    </xf>
    <xf numFmtId="168" fontId="44" fillId="5" borderId="0" xfId="4" applyNumberFormat="1" applyFont="1" applyFill="1" applyBorder="1"/>
    <xf numFmtId="0" fontId="49" fillId="0" borderId="0" xfId="0" applyFont="1"/>
    <xf numFmtId="0" fontId="44" fillId="5" borderId="0" xfId="0" applyFont="1" applyFill="1"/>
    <xf numFmtId="164" fontId="47" fillId="6" borderId="4" xfId="0" applyNumberFormat="1" applyFont="1" applyFill="1" applyBorder="1" applyAlignment="1">
      <alignment horizontal="center" wrapText="1"/>
    </xf>
    <xf numFmtId="0" fontId="43" fillId="7" borderId="0" xfId="0" applyFont="1" applyFill="1" applyBorder="1" applyAlignment="1">
      <alignment wrapText="1"/>
    </xf>
    <xf numFmtId="164" fontId="43" fillId="7" borderId="4" xfId="0" applyNumberFormat="1" applyFont="1" applyFill="1" applyBorder="1" applyAlignment="1">
      <alignment horizontal="right" wrapText="1"/>
    </xf>
    <xf numFmtId="4" fontId="63" fillId="0" borderId="0" xfId="0" applyNumberFormat="1" applyFont="1"/>
    <xf numFmtId="4" fontId="0" fillId="12" borderId="11" xfId="0" applyNumberFormat="1" applyFill="1" applyBorder="1"/>
    <xf numFmtId="0" fontId="35" fillId="0" borderId="0" xfId="0" applyFont="1" applyBorder="1" applyAlignment="1">
      <alignment vertical="center"/>
    </xf>
    <xf numFmtId="4" fontId="0" fillId="0" borderId="0" xfId="0" applyNumberFormat="1" applyBorder="1"/>
    <xf numFmtId="0" fontId="35" fillId="8" borderId="0" xfId="0" applyFont="1" applyFill="1" applyAlignment="1">
      <alignment vertical="center"/>
    </xf>
    <xf numFmtId="0" fontId="45" fillId="8" borderId="0" xfId="0" applyFont="1" applyFill="1" applyBorder="1" applyAlignment="1">
      <alignment vertical="center"/>
    </xf>
    <xf numFmtId="43" fontId="64" fillId="8" borderId="0" xfId="6" applyFont="1" applyFill="1"/>
    <xf numFmtId="164" fontId="40" fillId="8" borderId="5" xfId="0" applyNumberFormat="1" applyFont="1" applyFill="1" applyBorder="1" applyAlignment="1">
      <alignment horizontal="right"/>
    </xf>
    <xf numFmtId="0" fontId="65" fillId="0" borderId="0" xfId="0" applyFont="1"/>
    <xf numFmtId="0" fontId="28" fillId="0" borderId="0" xfId="0" applyFont="1" applyAlignment="1">
      <alignment wrapText="1"/>
    </xf>
    <xf numFmtId="43" fontId="55" fillId="8" borderId="11" xfId="2" applyFont="1" applyFill="1" applyBorder="1"/>
    <xf numFmtId="43" fontId="31" fillId="8" borderId="11" xfId="0" applyNumberFormat="1" applyFont="1" applyFill="1" applyBorder="1"/>
    <xf numFmtId="4" fontId="0" fillId="0" borderId="11" xfId="0" applyNumberFormat="1" applyBorder="1"/>
    <xf numFmtId="0" fontId="47" fillId="6" borderId="33" xfId="0" applyFont="1" applyFill="1" applyBorder="1" applyAlignment="1">
      <alignment horizontal="center" wrapText="1"/>
    </xf>
    <xf numFmtId="0" fontId="47" fillId="6" borderId="28" xfId="0" applyFont="1" applyFill="1" applyBorder="1" applyAlignment="1">
      <alignment horizontal="center" wrapText="1"/>
    </xf>
    <xf numFmtId="0" fontId="44" fillId="5" borderId="28" xfId="0" applyFont="1" applyFill="1" applyBorder="1" applyAlignment="1">
      <alignment wrapText="1"/>
    </xf>
    <xf numFmtId="164" fontId="40" fillId="8" borderId="5" xfId="0" applyNumberFormat="1" applyFont="1" applyFill="1" applyBorder="1" applyAlignment="1">
      <alignment horizontal="right"/>
    </xf>
    <xf numFmtId="0" fontId="47" fillId="6" borderId="31" xfId="0" quotePrefix="1" applyFont="1" applyFill="1" applyBorder="1" applyAlignment="1">
      <alignment horizontal="center"/>
    </xf>
    <xf numFmtId="0" fontId="43" fillId="7" borderId="34" xfId="0" applyFont="1" applyFill="1" applyBorder="1" applyAlignment="1">
      <alignment wrapText="1"/>
    </xf>
    <xf numFmtId="0" fontId="43" fillId="7" borderId="34" xfId="0" applyFont="1" applyFill="1" applyBorder="1" applyAlignment="1">
      <alignment horizontal="left" wrapText="1"/>
    </xf>
    <xf numFmtId="41" fontId="44" fillId="5" borderId="4" xfId="0" applyNumberFormat="1" applyFont="1" applyFill="1" applyBorder="1" applyAlignment="1">
      <alignment horizontal="center"/>
    </xf>
    <xf numFmtId="0" fontId="47" fillId="6" borderId="36" xfId="0" applyFont="1" applyFill="1" applyBorder="1" applyAlignment="1">
      <alignment horizontal="center" wrapText="1"/>
    </xf>
    <xf numFmtId="0" fontId="47" fillId="6" borderId="35" xfId="0" applyFont="1" applyFill="1" applyBorder="1" applyAlignment="1">
      <alignment horizontal="center" wrapText="1"/>
    </xf>
    <xf numFmtId="0" fontId="43" fillId="7" borderId="25" xfId="0" applyFont="1" applyFill="1" applyBorder="1" applyAlignment="1">
      <alignment wrapText="1"/>
    </xf>
    <xf numFmtId="164" fontId="43" fillId="7" borderId="37" xfId="0" applyNumberFormat="1" applyFont="1" applyFill="1" applyBorder="1" applyAlignment="1">
      <alignment horizontal="right" wrapText="1"/>
    </xf>
    <xf numFmtId="49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indent="2"/>
    </xf>
    <xf numFmtId="39" fontId="66" fillId="0" borderId="0" xfId="0" applyNumberFormat="1" applyFont="1" applyAlignment="1">
      <alignment vertical="center"/>
    </xf>
    <xf numFmtId="0" fontId="66" fillId="0" borderId="0" xfId="0" applyFont="1" applyAlignment="1">
      <alignment horizontal="left" vertical="center" indent="3"/>
    </xf>
    <xf numFmtId="0" fontId="66" fillId="0" borderId="0" xfId="0" applyFont="1" applyAlignment="1">
      <alignment horizontal="left" vertical="center" indent="4"/>
    </xf>
    <xf numFmtId="0" fontId="66" fillId="0" borderId="0" xfId="0" applyFont="1" applyAlignment="1">
      <alignment horizontal="left" vertical="center" indent="5"/>
    </xf>
    <xf numFmtId="0" fontId="66" fillId="0" borderId="0" xfId="0" applyFont="1" applyAlignment="1">
      <alignment horizontal="left" vertical="center" indent="6"/>
    </xf>
    <xf numFmtId="0" fontId="66" fillId="0" borderId="0" xfId="0" applyFont="1" applyAlignment="1">
      <alignment horizontal="left" vertical="center" indent="7"/>
    </xf>
    <xf numFmtId="14" fontId="47" fillId="6" borderId="31" xfId="0" quotePrefix="1" applyNumberFormat="1" applyFont="1" applyFill="1" applyBorder="1" applyAlignment="1">
      <alignment horizontal="center" wrapText="1"/>
    </xf>
    <xf numFmtId="0" fontId="93" fillId="0" borderId="0" xfId="0" applyFont="1"/>
    <xf numFmtId="0" fontId="93" fillId="0" borderId="28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Border="1"/>
    <xf numFmtId="0" fontId="95" fillId="16" borderId="25" xfId="3" applyFont="1" applyFill="1" applyBorder="1" applyAlignment="1">
      <alignment vertical="center"/>
    </xf>
    <xf numFmtId="0" fontId="96" fillId="0" borderId="54" xfId="3" applyFont="1" applyFill="1" applyBorder="1" applyAlignment="1">
      <alignment horizontal="left" vertical="center"/>
    </xf>
    <xf numFmtId="172" fontId="94" fillId="0" borderId="55" xfId="0" applyNumberFormat="1" applyFont="1" applyBorder="1" applyAlignment="1">
      <alignment vertical="center"/>
    </xf>
    <xf numFmtId="0" fontId="97" fillId="0" borderId="29" xfId="3" applyFont="1" applyFill="1" applyBorder="1" applyAlignment="1">
      <alignment horizontal="left" vertical="center"/>
    </xf>
    <xf numFmtId="172" fontId="94" fillId="0" borderId="0" xfId="0" applyNumberFormat="1" applyFont="1" applyAlignment="1">
      <alignment vertical="center"/>
    </xf>
    <xf numFmtId="0" fontId="98" fillId="0" borderId="0" xfId="0" applyFont="1"/>
    <xf numFmtId="0" fontId="98" fillId="0" borderId="0" xfId="0" applyFont="1" applyFill="1" applyAlignment="1">
      <alignment horizontal="left"/>
    </xf>
    <xf numFmtId="0" fontId="98" fillId="0" borderId="28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28" xfId="0" applyFont="1" applyBorder="1"/>
    <xf numFmtId="37" fontId="98" fillId="0" borderId="28" xfId="0" applyNumberFormat="1" applyFont="1" applyBorder="1"/>
    <xf numFmtId="0" fontId="98" fillId="0" borderId="0" xfId="0" applyFont="1" applyBorder="1"/>
    <xf numFmtId="0" fontId="98" fillId="0" borderId="0" xfId="0" applyFont="1" applyBorder="1" applyAlignment="1">
      <alignment vertical="center"/>
    </xf>
    <xf numFmtId="0" fontId="99" fillId="16" borderId="25" xfId="3" applyFont="1" applyFill="1" applyBorder="1" applyAlignment="1">
      <alignment vertical="center"/>
    </xf>
    <xf numFmtId="0" fontId="98" fillId="0" borderId="54" xfId="3" applyFont="1" applyFill="1" applyBorder="1" applyAlignment="1">
      <alignment horizontal="left" vertical="center"/>
    </xf>
    <xf numFmtId="172" fontId="98" fillId="0" borderId="55" xfId="0" applyNumberFormat="1" applyFont="1" applyBorder="1" applyAlignment="1">
      <alignment vertical="center"/>
    </xf>
    <xf numFmtId="0" fontId="100" fillId="0" borderId="33" xfId="3" applyFont="1" applyFill="1" applyBorder="1" applyAlignment="1">
      <alignment horizontal="left" vertical="center"/>
    </xf>
    <xf numFmtId="0" fontId="98" fillId="0" borderId="0" xfId="0" applyFont="1" applyFill="1"/>
    <xf numFmtId="0" fontId="98" fillId="0" borderId="0" xfId="0" applyFont="1" applyFill="1" applyAlignment="1">
      <alignment horizontal="center"/>
    </xf>
    <xf numFmtId="172" fontId="92" fillId="0" borderId="33" xfId="8" applyNumberFormat="1" applyFont="1" applyFill="1" applyBorder="1" applyAlignment="1">
      <alignment horizontal="left" vertical="center"/>
    </xf>
    <xf numFmtId="172" fontId="92" fillId="0" borderId="31" xfId="8" applyNumberFormat="1" applyFont="1" applyFill="1" applyBorder="1" applyAlignment="1">
      <alignment horizontal="center" vertical="center"/>
    </xf>
    <xf numFmtId="172" fontId="92" fillId="0" borderId="29" xfId="8" applyNumberFormat="1" applyFont="1" applyFill="1" applyBorder="1" applyAlignment="1">
      <alignment horizontal="right" vertical="center"/>
    </xf>
    <xf numFmtId="172" fontId="92" fillId="0" borderId="21" xfId="8" applyNumberFormat="1" applyFont="1" applyFill="1" applyBorder="1" applyAlignment="1">
      <alignment horizontal="right" vertical="center"/>
    </xf>
    <xf numFmtId="172" fontId="98" fillId="0" borderId="33" xfId="8" applyNumberFormat="1" applyFont="1" applyFill="1" applyBorder="1" applyAlignment="1">
      <alignment horizontal="left" vertical="center"/>
    </xf>
    <xf numFmtId="172" fontId="98" fillId="0" borderId="31" xfId="8" applyNumberFormat="1" applyFont="1" applyFill="1" applyBorder="1" applyAlignment="1">
      <alignment horizontal="center" vertical="center"/>
    </xf>
    <xf numFmtId="172" fontId="98" fillId="0" borderId="21" xfId="8" applyNumberFormat="1" applyFont="1" applyFill="1" applyBorder="1" applyAlignment="1">
      <alignment horizontal="right" vertical="center"/>
    </xf>
    <xf numFmtId="172" fontId="98" fillId="0" borderId="24" xfId="8" applyNumberFormat="1" applyFont="1" applyFill="1" applyBorder="1" applyAlignment="1">
      <alignment horizontal="left" vertical="center" indent="1"/>
    </xf>
    <xf numFmtId="172" fontId="98" fillId="0" borderId="33" xfId="8" applyNumberFormat="1" applyFont="1" applyFill="1" applyBorder="1" applyAlignment="1">
      <alignment horizontal="left" vertical="center" indent="1"/>
    </xf>
    <xf numFmtId="172" fontId="98" fillId="0" borderId="26" xfId="8" applyNumberFormat="1" applyFont="1" applyFill="1" applyBorder="1" applyAlignment="1">
      <alignment horizontal="center" vertical="center"/>
    </xf>
    <xf numFmtId="172" fontId="92" fillId="0" borderId="0" xfId="8" applyNumberFormat="1" applyFont="1" applyFill="1" applyBorder="1" applyAlignment="1">
      <alignment horizontal="left" vertical="center"/>
    </xf>
    <xf numFmtId="172" fontId="92" fillId="0" borderId="28" xfId="8" applyNumberFormat="1" applyFont="1" applyFill="1" applyBorder="1" applyAlignment="1">
      <alignment horizontal="center" vertical="center"/>
    </xf>
    <xf numFmtId="172" fontId="98" fillId="0" borderId="0" xfId="8" applyNumberFormat="1" applyFont="1" applyFill="1" applyBorder="1" applyAlignment="1">
      <alignment horizontal="left" vertical="center"/>
    </xf>
    <xf numFmtId="172" fontId="98" fillId="0" borderId="25" xfId="8" applyNumberFormat="1" applyFont="1" applyFill="1" applyBorder="1" applyAlignment="1">
      <alignment horizontal="left" vertical="center"/>
    </xf>
    <xf numFmtId="172" fontId="98" fillId="0" borderId="28" xfId="8" applyNumberFormat="1" applyFont="1" applyFill="1" applyBorder="1" applyAlignment="1">
      <alignment horizontal="center" vertical="center"/>
    </xf>
    <xf numFmtId="0" fontId="98" fillId="0" borderId="0" xfId="0" applyFont="1" applyFill="1" applyBorder="1"/>
    <xf numFmtId="172" fontId="98" fillId="0" borderId="55" xfId="0" applyNumberFormat="1" applyFont="1" applyFill="1" applyBorder="1" applyAlignment="1">
      <alignment vertical="center"/>
    </xf>
    <xf numFmtId="172" fontId="98" fillId="0" borderId="0" xfId="0" applyNumberFormat="1" applyFont="1" applyFill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164" fontId="98" fillId="0" borderId="0" xfId="0" applyNumberFormat="1" applyFont="1" applyBorder="1"/>
    <xf numFmtId="4" fontId="98" fillId="0" borderId="0" xfId="0" applyNumberFormat="1" applyFont="1" applyBorder="1"/>
    <xf numFmtId="4" fontId="98" fillId="0" borderId="0" xfId="0" applyNumberFormat="1" applyFont="1" applyFill="1" applyBorder="1"/>
    <xf numFmtId="0" fontId="98" fillId="0" borderId="0" xfId="0" applyFont="1" applyAlignment="1">
      <alignment vertical="center"/>
    </xf>
    <xf numFmtId="0" fontId="92" fillId="0" borderId="24" xfId="3" applyFont="1" applyFill="1" applyBorder="1" applyAlignment="1">
      <alignment horizontal="left" vertical="center" indent="1"/>
    </xf>
    <xf numFmtId="0" fontId="92" fillId="0" borderId="26" xfId="3" applyFont="1" applyFill="1" applyBorder="1" applyAlignment="1">
      <alignment horizontal="center" vertical="center"/>
    </xf>
    <xf numFmtId="0" fontId="98" fillId="0" borderId="24" xfId="3" applyFont="1" applyFill="1" applyBorder="1" applyAlignment="1">
      <alignment horizontal="left" vertical="center" indent="1"/>
    </xf>
    <xf numFmtId="0" fontId="98" fillId="0" borderId="26" xfId="3" applyFont="1" applyFill="1" applyBorder="1" applyAlignment="1">
      <alignment horizontal="center" vertical="center"/>
    </xf>
    <xf numFmtId="172" fontId="98" fillId="0" borderId="21" xfId="3" quotePrefix="1" applyNumberFormat="1" applyFont="1" applyFill="1" applyBorder="1" applyAlignment="1">
      <alignment vertical="center"/>
    </xf>
    <xf numFmtId="172" fontId="92" fillId="0" borderId="21" xfId="3" applyNumberFormat="1" applyFont="1" applyFill="1" applyBorder="1" applyAlignment="1">
      <alignment vertical="center"/>
    </xf>
    <xf numFmtId="168" fontId="92" fillId="0" borderId="21" xfId="2" applyNumberFormat="1" applyFont="1" applyFill="1" applyBorder="1" applyAlignment="1">
      <alignment vertical="center"/>
    </xf>
    <xf numFmtId="0" fontId="92" fillId="0" borderId="30" xfId="3" applyFont="1" applyFill="1" applyBorder="1" applyAlignment="1">
      <alignment horizontal="left" vertical="center" indent="1"/>
    </xf>
    <xf numFmtId="0" fontId="92" fillId="0" borderId="31" xfId="3" applyFont="1" applyFill="1" applyBorder="1" applyAlignment="1">
      <alignment horizontal="center" vertical="center"/>
    </xf>
    <xf numFmtId="0" fontId="98" fillId="0" borderId="0" xfId="0" applyFont="1" applyFill="1" applyAlignment="1">
      <alignment horizontal="right"/>
    </xf>
    <xf numFmtId="0" fontId="98" fillId="0" borderId="0" xfId="0" applyFont="1" applyAlignment="1">
      <alignment horizontal="right"/>
    </xf>
    <xf numFmtId="172" fontId="98" fillId="0" borderId="0" xfId="0" applyNumberFormat="1" applyFont="1" applyFill="1" applyAlignment="1">
      <alignment horizontal="right"/>
    </xf>
    <xf numFmtId="166" fontId="98" fillId="0" borderId="0" xfId="0" applyNumberFormat="1" applyFont="1" applyFill="1" applyAlignment="1">
      <alignment horizontal="right"/>
    </xf>
    <xf numFmtId="172" fontId="92" fillId="0" borderId="21" xfId="3" quotePrefix="1" applyNumberFormat="1" applyFont="1" applyFill="1" applyBorder="1" applyAlignment="1">
      <alignment vertical="center"/>
    </xf>
    <xf numFmtId="0" fontId="98" fillId="0" borderId="24" xfId="3" applyFont="1" applyFill="1" applyBorder="1" applyAlignment="1">
      <alignment horizontal="left" vertical="center" indent="2"/>
    </xf>
    <xf numFmtId="0" fontId="101" fillId="0" borderId="0" xfId="0" applyFont="1"/>
    <xf numFmtId="0" fontId="93" fillId="0" borderId="0" xfId="0" applyFont="1" applyFill="1"/>
    <xf numFmtId="14" fontId="95" fillId="16" borderId="25" xfId="3" applyNumberFormat="1" applyFont="1" applyFill="1" applyBorder="1" applyAlignment="1">
      <alignment horizontal="center" vertical="center"/>
    </xf>
    <xf numFmtId="172" fontId="92" fillId="0" borderId="21" xfId="0" applyNumberFormat="1" applyFont="1" applyFill="1" applyBorder="1" applyAlignment="1">
      <alignment vertical="center"/>
    </xf>
    <xf numFmtId="0" fontId="92" fillId="0" borderId="24" xfId="0" applyFont="1" applyFill="1" applyBorder="1" applyAlignment="1">
      <alignment horizontal="left" vertical="center" indent="1"/>
    </xf>
    <xf numFmtId="49" fontId="92" fillId="0" borderId="25" xfId="0" applyNumberFormat="1" applyFont="1" applyFill="1" applyBorder="1" applyAlignment="1">
      <alignment horizontal="left" vertical="center" indent="1"/>
    </xf>
    <xf numFmtId="172" fontId="92" fillId="0" borderId="21" xfId="0" applyNumberFormat="1" applyFont="1" applyFill="1" applyBorder="1" applyAlignment="1">
      <alignment horizontal="left" vertical="center" indent="1"/>
    </xf>
    <xf numFmtId="0" fontId="98" fillId="0" borderId="24" xfId="0" applyFont="1" applyFill="1" applyBorder="1" applyAlignment="1">
      <alignment horizontal="left" vertical="center" indent="2"/>
    </xf>
    <xf numFmtId="49" fontId="98" fillId="0" borderId="25" xfId="0" applyNumberFormat="1" applyFont="1" applyFill="1" applyBorder="1" applyAlignment="1">
      <alignment horizontal="left" vertical="center" indent="2"/>
    </xf>
    <xf numFmtId="172" fontId="98" fillId="0" borderId="21" xfId="0" applyNumberFormat="1" applyFont="1" applyFill="1" applyBorder="1" applyAlignment="1">
      <alignment horizontal="left" vertical="center" indent="2"/>
    </xf>
    <xf numFmtId="49" fontId="98" fillId="0" borderId="25" xfId="0" applyNumberFormat="1" applyFont="1" applyFill="1" applyBorder="1" applyAlignment="1">
      <alignment horizontal="left" vertical="center" indent="3"/>
    </xf>
    <xf numFmtId="172" fontId="98" fillId="0" borderId="21" xfId="0" applyNumberFormat="1" applyFont="1" applyFill="1" applyBorder="1" applyAlignment="1">
      <alignment vertical="center"/>
    </xf>
    <xf numFmtId="0" fontId="92" fillId="0" borderId="30" xfId="0" applyFont="1" applyFill="1" applyBorder="1" applyAlignment="1">
      <alignment vertical="center"/>
    </xf>
    <xf numFmtId="49" fontId="92" fillId="0" borderId="33" xfId="0" applyNumberFormat="1" applyFont="1" applyFill="1" applyBorder="1" applyAlignment="1">
      <alignment horizontal="center" vertical="center"/>
    </xf>
    <xf numFmtId="172" fontId="92" fillId="0" borderId="29" xfId="0" applyNumberFormat="1" applyFont="1" applyFill="1" applyBorder="1" applyAlignment="1">
      <alignment vertical="center"/>
    </xf>
    <xf numFmtId="0" fontId="98" fillId="0" borderId="0" xfId="20" applyFont="1" applyAlignment="1">
      <alignment vertical="center"/>
    </xf>
    <xf numFmtId="0" fontId="98" fillId="0" borderId="0" xfId="20" applyFont="1" applyBorder="1" applyAlignment="1">
      <alignment vertical="center"/>
    </xf>
    <xf numFmtId="0" fontId="98" fillId="0" borderId="0" xfId="20" applyFont="1" applyAlignment="1">
      <alignment horizontal="center" vertical="center"/>
    </xf>
    <xf numFmtId="0" fontId="98" fillId="0" borderId="26" xfId="20" applyFont="1" applyBorder="1" applyAlignment="1">
      <alignment horizontal="center" vertical="center"/>
    </xf>
    <xf numFmtId="0" fontId="92" fillId="0" borderId="0" xfId="20" applyFont="1" applyAlignment="1">
      <alignment horizontal="center" vertical="center"/>
    </xf>
    <xf numFmtId="0" fontId="98" fillId="0" borderId="0" xfId="20" applyFont="1" applyFill="1" applyAlignment="1">
      <alignment vertical="center"/>
    </xf>
    <xf numFmtId="0" fontId="92" fillId="0" borderId="0" xfId="20" applyFont="1" applyAlignment="1">
      <alignment vertical="center"/>
    </xf>
    <xf numFmtId="0" fontId="92" fillId="0" borderId="0" xfId="20" applyFont="1" applyFill="1" applyAlignment="1">
      <alignment vertical="center"/>
    </xf>
    <xf numFmtId="0" fontId="100" fillId="0" borderId="26" xfId="20" applyFont="1" applyBorder="1" applyAlignment="1">
      <alignment vertical="center"/>
    </xf>
    <xf numFmtId="172" fontId="98" fillId="0" borderId="21" xfId="20" applyNumberFormat="1" applyFont="1" applyBorder="1" applyAlignment="1">
      <alignment vertical="center"/>
    </xf>
    <xf numFmtId="14" fontId="99" fillId="16" borderId="25" xfId="3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vertical="center"/>
    </xf>
    <xf numFmtId="172" fontId="92" fillId="0" borderId="21" xfId="20" applyNumberFormat="1" applyFont="1" applyFill="1" applyBorder="1" applyAlignment="1">
      <alignment vertical="center"/>
    </xf>
    <xf numFmtId="0" fontId="98" fillId="0" borderId="24" xfId="3" applyFont="1" applyFill="1" applyBorder="1" applyAlignment="1">
      <alignment horizontal="center" vertical="center"/>
    </xf>
    <xf numFmtId="0" fontId="98" fillId="0" borderId="25" xfId="3" applyFont="1" applyFill="1" applyBorder="1" applyAlignment="1">
      <alignment horizontal="left" vertical="center"/>
    </xf>
    <xf numFmtId="0" fontId="92" fillId="0" borderId="25" xfId="3" applyFont="1" applyFill="1" applyBorder="1" applyAlignment="1">
      <alignment horizontal="left" vertical="center"/>
    </xf>
    <xf numFmtId="172" fontId="98" fillId="0" borderId="21" xfId="23" applyNumberFormat="1" applyFont="1" applyFill="1" applyBorder="1" applyAlignment="1">
      <alignment horizontal="right" vertical="center"/>
    </xf>
    <xf numFmtId="0" fontId="92" fillId="0" borderId="24" xfId="3" applyFont="1" applyFill="1" applyBorder="1" applyAlignment="1">
      <alignment horizontal="center" vertical="center"/>
    </xf>
    <xf numFmtId="172" fontId="92" fillId="0" borderId="21" xfId="23" applyNumberFormat="1" applyFont="1" applyFill="1" applyBorder="1" applyAlignment="1">
      <alignment horizontal="right" vertical="center"/>
    </xf>
    <xf numFmtId="0" fontId="98" fillId="0" borderId="25" xfId="3" applyFont="1" applyFill="1" applyBorder="1" applyAlignment="1">
      <alignment horizontal="left" vertical="center" indent="1"/>
    </xf>
    <xf numFmtId="0" fontId="92" fillId="0" borderId="32" xfId="20" applyFont="1" applyBorder="1" applyAlignment="1">
      <alignment vertical="center"/>
    </xf>
    <xf numFmtId="0" fontId="98" fillId="0" borderId="32" xfId="20" applyFont="1" applyBorder="1" applyAlignment="1">
      <alignment horizontal="center" vertical="center"/>
    </xf>
    <xf numFmtId="0" fontId="92" fillId="0" borderId="27" xfId="20" applyFont="1" applyBorder="1" applyAlignment="1">
      <alignment horizontal="right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172" fontId="92" fillId="0" borderId="29" xfId="20" applyNumberFormat="1" applyFont="1" applyFill="1" applyBorder="1" applyAlignment="1">
      <alignment vertical="center"/>
    </xf>
    <xf numFmtId="0" fontId="92" fillId="0" borderId="65" xfId="0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Fill="1" applyAlignment="1">
      <alignment horizontal="left" vertical="center"/>
    </xf>
    <xf numFmtId="172" fontId="92" fillId="0" borderId="55" xfId="0" applyNumberFormat="1" applyFont="1" applyBorder="1" applyAlignment="1">
      <alignment vertical="center"/>
    </xf>
    <xf numFmtId="0" fontId="98" fillId="0" borderId="21" xfId="10" applyFont="1" applyFill="1" applyBorder="1" applyAlignment="1">
      <alignment horizontal="left" vertical="center" indent="1"/>
    </xf>
    <xf numFmtId="172" fontId="98" fillId="0" borderId="29" xfId="23" applyNumberFormat="1" applyFont="1" applyFill="1" applyBorder="1" applyAlignment="1">
      <alignment horizontal="right" vertical="center"/>
    </xf>
    <xf numFmtId="0" fontId="92" fillId="0" borderId="61" xfId="1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 vertical="center"/>
    </xf>
    <xf numFmtId="0" fontId="103" fillId="8" borderId="12" xfId="0" applyFont="1" applyFill="1" applyBorder="1" applyAlignment="1">
      <alignment horizontal="right" vertical="center"/>
    </xf>
    <xf numFmtId="0" fontId="103" fillId="8" borderId="0" xfId="0" applyFont="1" applyFill="1" applyBorder="1" applyAlignment="1">
      <alignment horizontal="right" vertical="center"/>
    </xf>
    <xf numFmtId="4" fontId="98" fillId="0" borderId="0" xfId="0" applyNumberFormat="1" applyFont="1" applyAlignment="1">
      <alignment vertical="center"/>
    </xf>
    <xf numFmtId="0" fontId="92" fillId="0" borderId="54" xfId="3" applyFont="1" applyFill="1" applyBorder="1" applyAlignment="1">
      <alignment horizontal="left" vertical="center"/>
    </xf>
    <xf numFmtId="169" fontId="98" fillId="0" borderId="21" xfId="2" applyNumberFormat="1" applyFont="1" applyFill="1" applyBorder="1" applyAlignment="1">
      <alignment horizontal="right" vertical="center"/>
    </xf>
    <xf numFmtId="169" fontId="98" fillId="0" borderId="29" xfId="2" applyNumberFormat="1" applyFont="1" applyFill="1" applyBorder="1" applyAlignment="1">
      <alignment horizontal="right" vertical="center"/>
    </xf>
    <xf numFmtId="4" fontId="101" fillId="0" borderId="0" xfId="0" applyNumberFormat="1" applyFont="1" applyAlignment="1">
      <alignment vertical="center"/>
    </xf>
    <xf numFmtId="164" fontId="98" fillId="0" borderId="4" xfId="0" applyNumberFormat="1" applyFont="1" applyFill="1" applyBorder="1" applyAlignment="1">
      <alignment vertical="center" wrapText="1"/>
    </xf>
    <xf numFmtId="14" fontId="92" fillId="0" borderId="65" xfId="0" quotePrefix="1" applyNumberFormat="1" applyFont="1" applyFill="1" applyBorder="1" applyAlignment="1">
      <alignment horizontal="center" vertical="center"/>
    </xf>
    <xf numFmtId="172" fontId="98" fillId="17" borderId="21" xfId="3" quotePrefix="1" applyNumberFormat="1" applyFont="1" applyFill="1" applyBorder="1" applyAlignment="1">
      <alignment vertical="center"/>
    </xf>
    <xf numFmtId="172" fontId="106" fillId="0" borderId="33" xfId="8" applyNumberFormat="1" applyFont="1" applyFill="1" applyBorder="1" applyAlignment="1">
      <alignment horizontal="left" vertical="center"/>
    </xf>
    <xf numFmtId="172" fontId="106" fillId="0" borderId="31" xfId="8" applyNumberFormat="1" applyFont="1" applyFill="1" applyBorder="1" applyAlignment="1">
      <alignment horizontal="center" vertical="center"/>
    </xf>
    <xf numFmtId="172" fontId="106" fillId="0" borderId="21" xfId="8" applyNumberFormat="1" applyFont="1" applyFill="1" applyBorder="1" applyAlignment="1">
      <alignment horizontal="right" vertical="center"/>
    </xf>
    <xf numFmtId="172" fontId="106" fillId="0" borderId="25" xfId="8" applyNumberFormat="1" applyFont="1" applyFill="1" applyBorder="1" applyAlignment="1">
      <alignment horizontal="left" vertical="center"/>
    </xf>
    <xf numFmtId="172" fontId="106" fillId="0" borderId="26" xfId="8" applyNumberFormat="1" applyFont="1" applyFill="1" applyBorder="1" applyAlignment="1">
      <alignment horizontal="center" vertical="center"/>
    </xf>
    <xf numFmtId="172" fontId="107" fillId="0" borderId="25" xfId="8" applyNumberFormat="1" applyFont="1" applyFill="1" applyBorder="1" applyAlignment="1">
      <alignment horizontal="left" vertical="center"/>
    </xf>
    <xf numFmtId="172" fontId="107" fillId="0" borderId="21" xfId="8" applyNumberFormat="1" applyFont="1" applyFill="1" applyBorder="1" applyAlignment="1">
      <alignment horizontal="right" vertical="center"/>
    </xf>
    <xf numFmtId="14" fontId="105" fillId="16" borderId="27" xfId="5" quotePrefix="1" applyNumberFormat="1" applyFont="1" applyFill="1" applyBorder="1" applyAlignment="1">
      <alignment horizontal="center" wrapText="1"/>
    </xf>
    <xf numFmtId="14" fontId="105" fillId="16" borderId="27" xfId="0" quotePrefix="1" applyNumberFormat="1" applyFont="1" applyFill="1" applyBorder="1" applyAlignment="1">
      <alignment horizontal="center" vertical="center" wrapText="1"/>
    </xf>
    <xf numFmtId="0" fontId="98" fillId="17" borderId="21" xfId="10" applyFont="1" applyFill="1" applyBorder="1" applyAlignment="1">
      <alignment horizontal="left" vertical="center" indent="1"/>
    </xf>
    <xf numFmtId="0" fontId="98" fillId="0" borderId="27" xfId="10" applyFont="1" applyFill="1" applyBorder="1" applyAlignment="1">
      <alignment horizontal="left" vertical="center" indent="1"/>
    </xf>
    <xf numFmtId="172" fontId="98" fillId="0" borderId="27" xfId="23" applyNumberFormat="1" applyFont="1" applyFill="1" applyBorder="1" applyAlignment="1">
      <alignment horizontal="right" vertical="center"/>
    </xf>
    <xf numFmtId="172" fontId="92" fillId="0" borderId="61" xfId="23" applyNumberFormat="1" applyFont="1" applyFill="1" applyBorder="1" applyAlignment="1">
      <alignment horizontal="right" vertical="center"/>
    </xf>
    <xf numFmtId="0" fontId="98" fillId="17" borderId="27" xfId="10" applyFont="1" applyFill="1" applyBorder="1" applyAlignment="1">
      <alignment horizontal="left" vertical="center" indent="1"/>
    </xf>
    <xf numFmtId="0" fontId="92" fillId="0" borderId="61" xfId="0" applyFont="1" applyFill="1" applyBorder="1" applyAlignment="1">
      <alignment horizontal="center" vertical="center" wrapText="1"/>
    </xf>
    <xf numFmtId="172" fontId="98" fillId="0" borderId="0" xfId="8" applyNumberFormat="1" applyFont="1" applyFill="1" applyBorder="1" applyAlignment="1">
      <alignment horizontal="left" vertical="center" indent="1"/>
    </xf>
    <xf numFmtId="172" fontId="98" fillId="0" borderId="27" xfId="8" applyNumberFormat="1" applyFont="1" applyFill="1" applyBorder="1" applyAlignment="1">
      <alignment horizontal="right" vertical="center"/>
    </xf>
    <xf numFmtId="0" fontId="98" fillId="0" borderId="66" xfId="0" applyFont="1" applyFill="1" applyBorder="1" applyAlignment="1">
      <alignment horizontal="center"/>
    </xf>
    <xf numFmtId="0" fontId="98" fillId="0" borderId="66" xfId="0" applyFont="1" applyFill="1" applyBorder="1" applyAlignment="1">
      <alignment horizontal="left"/>
    </xf>
    <xf numFmtId="0" fontId="92" fillId="0" borderId="74" xfId="3" applyFont="1" applyFill="1" applyBorder="1" applyAlignment="1">
      <alignment horizontal="left" vertical="center" indent="1"/>
    </xf>
    <xf numFmtId="0" fontId="92" fillId="0" borderId="32" xfId="3" applyFont="1" applyFill="1" applyBorder="1" applyAlignment="1">
      <alignment horizontal="center" vertical="center"/>
    </xf>
    <xf numFmtId="167" fontId="92" fillId="0" borderId="27" xfId="17" applyFont="1" applyFill="1" applyBorder="1" applyAlignment="1">
      <alignment vertical="center"/>
    </xf>
    <xf numFmtId="4" fontId="98" fillId="0" borderId="66" xfId="0" applyNumberFormat="1" applyFont="1" applyFill="1" applyBorder="1"/>
    <xf numFmtId="172" fontId="92" fillId="0" borderId="27" xfId="3" applyNumberFormat="1" applyFont="1" applyFill="1" applyBorder="1" applyAlignment="1">
      <alignment vertical="center"/>
    </xf>
    <xf numFmtId="0" fontId="98" fillId="0" borderId="66" xfId="0" applyFont="1" applyFill="1" applyBorder="1" applyAlignment="1">
      <alignment horizontal="right"/>
    </xf>
    <xf numFmtId="0" fontId="98" fillId="0" borderId="66" xfId="0" applyFont="1" applyBorder="1"/>
    <xf numFmtId="0" fontId="104" fillId="16" borderId="25" xfId="3" applyFont="1" applyFill="1" applyBorder="1" applyAlignment="1">
      <alignment vertical="center"/>
    </xf>
    <xf numFmtId="0" fontId="108" fillId="0" borderId="29" xfId="3" applyFont="1" applyFill="1" applyBorder="1" applyAlignment="1">
      <alignment horizontal="left" vertical="center"/>
    </xf>
    <xf numFmtId="0" fontId="92" fillId="0" borderId="74" xfId="0" applyFont="1" applyFill="1" applyBorder="1" applyAlignment="1">
      <alignment horizontal="left" vertical="center" indent="1"/>
    </xf>
    <xf numFmtId="49" fontId="92" fillId="0" borderId="39" xfId="0" applyNumberFormat="1" applyFont="1" applyFill="1" applyBorder="1" applyAlignment="1">
      <alignment horizontal="left" vertical="center" indent="1"/>
    </xf>
    <xf numFmtId="172" fontId="92" fillId="0" borderId="27" xfId="0" applyNumberFormat="1" applyFont="1" applyFill="1" applyBorder="1" applyAlignment="1">
      <alignment horizontal="left" vertical="center" indent="1"/>
    </xf>
    <xf numFmtId="0" fontId="92" fillId="0" borderId="64" xfId="0" applyFont="1" applyFill="1" applyBorder="1" applyAlignment="1">
      <alignment vertical="center"/>
    </xf>
    <xf numFmtId="49" fontId="92" fillId="0" borderId="56" xfId="0" applyNumberFormat="1" applyFont="1" applyFill="1" applyBorder="1" applyAlignment="1">
      <alignment horizontal="center" vertical="center"/>
    </xf>
    <xf numFmtId="172" fontId="92" fillId="0" borderId="61" xfId="0" applyNumberFormat="1" applyFont="1" applyFill="1" applyBorder="1" applyAlignment="1">
      <alignment vertical="center"/>
    </xf>
    <xf numFmtId="0" fontId="98" fillId="0" borderId="68" xfId="0" applyFont="1" applyFill="1" applyBorder="1" applyAlignment="1">
      <alignment vertical="center"/>
    </xf>
    <xf numFmtId="49" fontId="98" fillId="0" borderId="0" xfId="0" applyNumberFormat="1" applyFont="1" applyFill="1" applyBorder="1" applyAlignment="1">
      <alignment horizontal="center" vertical="center"/>
    </xf>
    <xf numFmtId="172" fontId="98" fillId="0" borderId="72" xfId="0" applyNumberFormat="1" applyFont="1" applyFill="1" applyBorder="1" applyAlignment="1">
      <alignment vertical="center"/>
    </xf>
    <xf numFmtId="0" fontId="92" fillId="0" borderId="57" xfId="0" applyFont="1" applyFill="1" applyBorder="1" applyAlignment="1">
      <alignment vertical="center"/>
    </xf>
    <xf numFmtId="49" fontId="92" fillId="0" borderId="66" xfId="0" applyNumberFormat="1" applyFont="1" applyFill="1" applyBorder="1" applyAlignment="1">
      <alignment horizontal="center" vertical="center"/>
    </xf>
    <xf numFmtId="172" fontId="92" fillId="0" borderId="62" xfId="0" applyNumberFormat="1" applyFont="1" applyFill="1" applyBorder="1" applyAlignment="1">
      <alignment vertical="center"/>
    </xf>
    <xf numFmtId="0" fontId="92" fillId="0" borderId="68" xfId="0" applyFont="1" applyFill="1" applyBorder="1" applyAlignment="1">
      <alignment vertical="center"/>
    </xf>
    <xf numFmtId="49" fontId="92" fillId="0" borderId="0" xfId="0" applyNumberFormat="1" applyFont="1" applyFill="1" applyBorder="1" applyAlignment="1">
      <alignment horizontal="center" vertical="center"/>
    </xf>
    <xf numFmtId="172" fontId="92" fillId="0" borderId="72" xfId="0" applyNumberFormat="1" applyFont="1" applyFill="1" applyBorder="1" applyAlignment="1">
      <alignment vertical="center"/>
    </xf>
    <xf numFmtId="0" fontId="92" fillId="0" borderId="59" xfId="0" applyFont="1" applyFill="1" applyBorder="1" applyAlignment="1">
      <alignment vertical="center"/>
    </xf>
    <xf numFmtId="49" fontId="92" fillId="0" borderId="67" xfId="0" applyNumberFormat="1" applyFont="1" applyFill="1" applyBorder="1" applyAlignment="1">
      <alignment horizontal="center" vertical="center"/>
    </xf>
    <xf numFmtId="172" fontId="92" fillId="0" borderId="63" xfId="0" applyNumberFormat="1" applyFont="1" applyFill="1" applyBorder="1" applyAlignment="1">
      <alignment vertical="center"/>
    </xf>
    <xf numFmtId="0" fontId="106" fillId="0" borderId="24" xfId="0" applyFont="1" applyFill="1" applyBorder="1" applyAlignment="1">
      <alignment horizontal="left" vertical="center" indent="1"/>
    </xf>
    <xf numFmtId="49" fontId="106" fillId="0" borderId="25" xfId="0" applyNumberFormat="1" applyFont="1" applyFill="1" applyBorder="1" applyAlignment="1">
      <alignment horizontal="left" vertical="center" indent="1"/>
    </xf>
    <xf numFmtId="172" fontId="106" fillId="0" borderId="21" xfId="0" applyNumberFormat="1" applyFont="1" applyFill="1" applyBorder="1" applyAlignment="1">
      <alignment horizontal="left" vertical="center" indent="1"/>
    </xf>
    <xf numFmtId="0" fontId="106" fillId="0" borderId="74" xfId="0" applyFont="1" applyFill="1" applyBorder="1" applyAlignment="1">
      <alignment horizontal="left" vertical="center" indent="1"/>
    </xf>
    <xf numFmtId="49" fontId="106" fillId="0" borderId="39" xfId="0" applyNumberFormat="1" applyFont="1" applyFill="1" applyBorder="1" applyAlignment="1">
      <alignment horizontal="left" vertical="center" indent="1"/>
    </xf>
    <xf numFmtId="172" fontId="106" fillId="0" borderId="27" xfId="0" applyNumberFormat="1" applyFont="1" applyFill="1" applyBorder="1" applyAlignment="1">
      <alignment horizontal="left" vertical="center" indent="1"/>
    </xf>
    <xf numFmtId="0" fontId="92" fillId="0" borderId="64" xfId="3" applyFont="1" applyFill="1" applyBorder="1" applyAlignment="1">
      <alignment horizontal="left" vertical="center" indent="1"/>
    </xf>
    <xf numFmtId="169" fontId="98" fillId="0" borderId="27" xfId="2" applyNumberFormat="1" applyFont="1" applyFill="1" applyBorder="1" applyAlignment="1">
      <alignment horizontal="right" vertical="center"/>
    </xf>
    <xf numFmtId="172" fontId="92" fillId="0" borderId="69" xfId="0" applyNumberFormat="1" applyFont="1" applyFill="1" applyBorder="1" applyAlignment="1">
      <alignment horizontal="right" vertical="center"/>
    </xf>
    <xf numFmtId="172" fontId="92" fillId="0" borderId="56" xfId="2" applyNumberFormat="1" applyFont="1" applyFill="1" applyBorder="1" applyAlignment="1">
      <alignment horizontal="center" vertical="center" wrapText="1"/>
    </xf>
    <xf numFmtId="0" fontId="98" fillId="0" borderId="76" xfId="3" applyFont="1" applyFill="1" applyBorder="1" applyAlignment="1">
      <alignment horizontal="center" vertical="center"/>
    </xf>
    <xf numFmtId="0" fontId="98" fillId="0" borderId="75" xfId="3" applyFont="1" applyFill="1" applyBorder="1" applyAlignment="1">
      <alignment horizontal="left" vertical="center" indent="1"/>
    </xf>
    <xf numFmtId="172" fontId="98" fillId="0" borderId="73" xfId="23" applyNumberFormat="1" applyFont="1" applyFill="1" applyBorder="1" applyAlignment="1">
      <alignment horizontal="right" vertical="center"/>
    </xf>
    <xf numFmtId="0" fontId="92" fillId="0" borderId="65" xfId="10" applyFont="1" applyFill="1" applyBorder="1" applyAlignment="1">
      <alignment horizontal="center" vertical="center" wrapText="1"/>
    </xf>
    <xf numFmtId="0" fontId="92" fillId="0" borderId="77" xfId="10" applyFont="1" applyFill="1" applyBorder="1" applyAlignment="1">
      <alignment horizontal="center" vertical="center" wrapText="1"/>
    </xf>
    <xf numFmtId="0" fontId="92" fillId="0" borderId="78" xfId="10" applyFont="1" applyFill="1" applyBorder="1" applyAlignment="1">
      <alignment horizontal="center" vertical="center" wrapText="1"/>
    </xf>
    <xf numFmtId="169" fontId="92" fillId="0" borderId="56" xfId="2" applyNumberFormat="1" applyFont="1" applyFill="1" applyBorder="1" applyAlignment="1">
      <alignment horizontal="center" vertical="center" wrapText="1"/>
    </xf>
    <xf numFmtId="164" fontId="92" fillId="0" borderId="69" xfId="0" applyNumberFormat="1" applyFont="1" applyFill="1" applyBorder="1" applyAlignment="1">
      <alignment horizontal="right" vertical="center"/>
    </xf>
    <xf numFmtId="0" fontId="102" fillId="0" borderId="61" xfId="10" applyFont="1" applyFill="1" applyBorder="1" applyAlignment="1">
      <alignment horizontal="center" vertical="center" wrapText="1"/>
    </xf>
    <xf numFmtId="0" fontId="92" fillId="0" borderId="77" xfId="0" applyFont="1" applyFill="1" applyBorder="1" applyAlignment="1">
      <alignment horizontal="center" vertical="center" wrapText="1"/>
    </xf>
    <xf numFmtId="0" fontId="92" fillId="0" borderId="78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left" vertical="center"/>
    </xf>
    <xf numFmtId="0" fontId="92" fillId="17" borderId="65" xfId="0" applyFont="1" applyFill="1" applyBorder="1" applyAlignment="1">
      <alignment horizontal="center" vertical="center" wrapText="1"/>
    </xf>
    <xf numFmtId="172" fontId="98" fillId="9" borderId="0" xfId="0" applyNumberFormat="1" applyFont="1" applyFill="1" applyAlignment="1">
      <alignment vertical="center"/>
    </xf>
    <xf numFmtId="0" fontId="110" fillId="0" borderId="77" xfId="10" applyFont="1" applyFill="1" applyBorder="1" applyAlignment="1">
      <alignment horizontal="center" vertical="center" wrapText="1"/>
    </xf>
    <xf numFmtId="0" fontId="110" fillId="0" borderId="61" xfId="10" applyFont="1" applyFill="1" applyBorder="1" applyAlignment="1">
      <alignment horizontal="center" vertical="center" wrapText="1"/>
    </xf>
    <xf numFmtId="0" fontId="110" fillId="0" borderId="78" xfId="10" applyFont="1" applyFill="1" applyBorder="1" applyAlignment="1">
      <alignment horizontal="center" vertical="center" wrapText="1"/>
    </xf>
    <xf numFmtId="0" fontId="111" fillId="0" borderId="29" xfId="10" applyFont="1" applyFill="1" applyBorder="1" applyAlignment="1">
      <alignment horizontal="left" vertical="center" indent="1"/>
    </xf>
    <xf numFmtId="172" fontId="111" fillId="0" borderId="29" xfId="23" applyNumberFormat="1" applyFont="1" applyFill="1" applyBorder="1" applyAlignment="1">
      <alignment horizontal="right" vertical="center"/>
    </xf>
    <xf numFmtId="169" fontId="111" fillId="0" borderId="29" xfId="2" applyNumberFormat="1" applyFont="1" applyFill="1" applyBorder="1" applyAlignment="1">
      <alignment horizontal="right" vertical="center"/>
    </xf>
    <xf numFmtId="0" fontId="111" fillId="0" borderId="27" xfId="10" applyFont="1" applyFill="1" applyBorder="1" applyAlignment="1">
      <alignment horizontal="left" vertical="center" indent="1"/>
    </xf>
    <xf numFmtId="172" fontId="111" fillId="0" borderId="27" xfId="23" applyNumberFormat="1" applyFont="1" applyFill="1" applyBorder="1" applyAlignment="1">
      <alignment horizontal="right" vertical="center"/>
    </xf>
    <xf numFmtId="169" fontId="111" fillId="0" borderId="27" xfId="2" applyNumberFormat="1" applyFont="1" applyFill="1" applyBorder="1" applyAlignment="1">
      <alignment horizontal="right" vertical="center"/>
    </xf>
    <xf numFmtId="172" fontId="110" fillId="0" borderId="69" xfId="0" applyNumberFormat="1" applyFont="1" applyFill="1" applyBorder="1" applyAlignment="1">
      <alignment horizontal="right" vertical="center"/>
    </xf>
    <xf numFmtId="0" fontId="112" fillId="0" borderId="61" xfId="10" applyFont="1" applyFill="1" applyBorder="1" applyAlignment="1">
      <alignment horizontal="center" vertical="center" wrapText="1"/>
    </xf>
    <xf numFmtId="0" fontId="111" fillId="0" borderId="21" xfId="10" applyFont="1" applyFill="1" applyBorder="1" applyAlignment="1">
      <alignment horizontal="left" vertical="center" indent="1"/>
    </xf>
    <xf numFmtId="172" fontId="111" fillId="0" borderId="21" xfId="23" applyNumberFormat="1" applyFont="1" applyFill="1" applyBorder="1" applyAlignment="1">
      <alignment horizontal="right" vertical="center"/>
    </xf>
    <xf numFmtId="169" fontId="111" fillId="0" borderId="21" xfId="2" applyNumberFormat="1" applyFont="1" applyFill="1" applyBorder="1" applyAlignment="1">
      <alignment horizontal="right" vertical="center"/>
    </xf>
    <xf numFmtId="0" fontId="110" fillId="0" borderId="56" xfId="0" applyFont="1" applyFill="1" applyBorder="1" applyAlignment="1">
      <alignment horizontal="left" vertical="center" wrapText="1"/>
    </xf>
    <xf numFmtId="172" fontId="110" fillId="0" borderId="56" xfId="2" applyNumberFormat="1" applyFont="1" applyFill="1" applyBorder="1" applyAlignment="1">
      <alignment horizontal="center" vertical="center" wrapText="1"/>
    </xf>
    <xf numFmtId="175" fontId="111" fillId="9" borderId="21" xfId="23" applyNumberFormat="1" applyFont="1" applyFill="1" applyBorder="1" applyAlignment="1">
      <alignment horizontal="right" vertical="center"/>
    </xf>
    <xf numFmtId="172" fontId="98" fillId="0" borderId="66" xfId="0" applyNumberFormat="1" applyFont="1" applyFill="1" applyBorder="1" applyAlignment="1">
      <alignment horizontal="left"/>
    </xf>
    <xf numFmtId="0" fontId="92" fillId="17" borderId="64" xfId="3" applyFont="1" applyFill="1" applyBorder="1" applyAlignment="1">
      <alignment horizontal="left" vertical="center" indent="1"/>
    </xf>
    <xf numFmtId="0" fontId="98" fillId="17" borderId="24" xfId="3" applyFont="1" applyFill="1" applyBorder="1" applyAlignment="1">
      <alignment horizontal="left" vertical="center" indent="1"/>
    </xf>
    <xf numFmtId="0" fontId="98" fillId="0" borderId="0" xfId="0" applyFont="1" applyFill="1" applyAlignment="1">
      <alignment horizontal="left" vertical="center"/>
    </xf>
    <xf numFmtId="172" fontId="107" fillId="0" borderId="26" xfId="8" applyNumberFormat="1" applyFont="1" applyFill="1" applyBorder="1" applyAlignment="1">
      <alignment horizontal="center" vertical="center"/>
    </xf>
    <xf numFmtId="166" fontId="98" fillId="0" borderId="0" xfId="0" applyNumberFormat="1" applyFont="1" applyBorder="1"/>
    <xf numFmtId="0" fontId="98" fillId="0" borderId="0" xfId="0" applyFont="1" applyFill="1" applyAlignment="1">
      <alignment horizontal="left" vertical="center"/>
    </xf>
    <xf numFmtId="43" fontId="98" fillId="0" borderId="0" xfId="2" applyFont="1" applyFill="1" applyBorder="1"/>
    <xf numFmtId="166" fontId="98" fillId="0" borderId="0" xfId="0" applyNumberFormat="1" applyFont="1" applyFill="1" applyBorder="1"/>
    <xf numFmtId="172" fontId="98" fillId="0" borderId="66" xfId="0" applyNumberFormat="1" applyFont="1" applyFill="1" applyBorder="1" applyAlignment="1">
      <alignment horizontal="center"/>
    </xf>
    <xf numFmtId="0" fontId="98" fillId="0" borderId="0" xfId="0" applyFont="1" applyFill="1" applyAlignment="1">
      <alignment horizontal="left" vertical="center"/>
    </xf>
    <xf numFmtId="49" fontId="92" fillId="17" borderId="25" xfId="0" applyNumberFormat="1" applyFont="1" applyFill="1" applyBorder="1" applyAlignment="1">
      <alignment horizontal="left" vertical="center" indent="1"/>
    </xf>
    <xf numFmtId="49" fontId="98" fillId="17" borderId="25" xfId="0" applyNumberFormat="1" applyFont="1" applyFill="1" applyBorder="1" applyAlignment="1">
      <alignment horizontal="left" vertical="center" indent="2"/>
    </xf>
    <xf numFmtId="49" fontId="98" fillId="17" borderId="25" xfId="0" applyNumberFormat="1" applyFont="1" applyFill="1" applyBorder="1" applyAlignment="1">
      <alignment horizontal="left" vertical="center" indent="3"/>
    </xf>
    <xf numFmtId="49" fontId="106" fillId="17" borderId="25" xfId="0" applyNumberFormat="1" applyFont="1" applyFill="1" applyBorder="1" applyAlignment="1">
      <alignment horizontal="left" vertical="center" indent="1"/>
    </xf>
    <xf numFmtId="49" fontId="92" fillId="17" borderId="79" xfId="0" applyNumberFormat="1" applyFont="1" applyFill="1" applyBorder="1" applyAlignment="1">
      <alignment horizontal="left" vertical="center"/>
    </xf>
    <xf numFmtId="49" fontId="92" fillId="17" borderId="25" xfId="0" applyNumberFormat="1" applyFont="1" applyFill="1" applyBorder="1" applyAlignment="1">
      <alignment horizontal="left" vertical="center"/>
    </xf>
    <xf numFmtId="49" fontId="98" fillId="17" borderId="25" xfId="0" applyNumberFormat="1" applyFont="1" applyFill="1" applyBorder="1" applyAlignment="1">
      <alignment horizontal="left" vertical="center"/>
    </xf>
    <xf numFmtId="49" fontId="92" fillId="17" borderId="75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5" fillId="16" borderId="25" xfId="3" applyFont="1" applyFill="1" applyBorder="1" applyAlignment="1">
      <alignment horizontal="left" vertical="center"/>
    </xf>
    <xf numFmtId="172" fontId="94" fillId="0" borderId="55" xfId="0" applyNumberFormat="1" applyFont="1" applyBorder="1" applyAlignment="1">
      <alignment horizontal="left" vertical="center"/>
    </xf>
    <xf numFmtId="172" fontId="94" fillId="0" borderId="0" xfId="0" applyNumberFormat="1" applyFont="1" applyAlignment="1">
      <alignment horizontal="left" vertical="center"/>
    </xf>
    <xf numFmtId="172" fontId="98" fillId="0" borderId="0" xfId="0" applyNumberFormat="1" applyFont="1" applyFill="1" applyAlignment="1">
      <alignment horizontal="center"/>
    </xf>
    <xf numFmtId="43" fontId="110" fillId="0" borderId="69" xfId="2" applyFont="1" applyFill="1" applyBorder="1" applyAlignment="1">
      <alignment horizontal="right" vertical="center"/>
    </xf>
    <xf numFmtId="43" fontId="111" fillId="0" borderId="29" xfId="2" applyFont="1" applyFill="1" applyBorder="1" applyAlignment="1">
      <alignment horizontal="right" vertical="center"/>
    </xf>
    <xf numFmtId="0" fontId="98" fillId="17" borderId="24" xfId="3" applyFont="1" applyFill="1" applyBorder="1" applyAlignment="1">
      <alignment horizontal="left" vertical="center"/>
    </xf>
    <xf numFmtId="0" fontId="98" fillId="0" borderId="74" xfId="0" applyFont="1" applyFill="1" applyBorder="1" applyAlignment="1">
      <alignment horizontal="left" vertical="center" indent="1"/>
    </xf>
    <xf numFmtId="49" fontId="92" fillId="17" borderId="33" xfId="20" applyNumberFormat="1" applyFont="1" applyFill="1" applyBorder="1" applyAlignment="1">
      <alignment horizontal="center" vertical="center"/>
    </xf>
    <xf numFmtId="0" fontId="92" fillId="17" borderId="25" xfId="3" applyFont="1" applyFill="1" applyBorder="1" applyAlignment="1">
      <alignment horizontal="left" vertical="center"/>
    </xf>
    <xf numFmtId="49" fontId="92" fillId="17" borderId="25" xfId="20" applyNumberFormat="1" applyFont="1" applyFill="1" applyBorder="1" applyAlignment="1">
      <alignment horizontal="center" vertical="center"/>
    </xf>
    <xf numFmtId="0" fontId="92" fillId="17" borderId="25" xfId="3" applyFont="1" applyFill="1" applyBorder="1" applyAlignment="1">
      <alignment horizontal="left" vertical="center" indent="1"/>
    </xf>
    <xf numFmtId="0" fontId="92" fillId="17" borderId="75" xfId="3" applyFont="1" applyFill="1" applyBorder="1" applyAlignment="1">
      <alignment horizontal="left" vertical="center" indent="1"/>
    </xf>
    <xf numFmtId="172" fontId="98" fillId="0" borderId="0" xfId="20" applyNumberFormat="1" applyFont="1" applyAlignment="1">
      <alignment vertical="center"/>
    </xf>
    <xf numFmtId="0" fontId="98" fillId="0" borderId="66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98" fillId="8" borderId="66" xfId="0" applyFont="1" applyFill="1" applyBorder="1" applyAlignment="1">
      <alignment vertical="center"/>
    </xf>
    <xf numFmtId="0" fontId="98" fillId="0" borderId="57" xfId="0" applyFont="1" applyFill="1" applyBorder="1" applyAlignment="1">
      <alignment vertical="center"/>
    </xf>
    <xf numFmtId="0" fontId="98" fillId="0" borderId="57" xfId="0" applyFont="1" applyFill="1" applyBorder="1" applyAlignment="1">
      <alignment horizontal="left" vertical="center"/>
    </xf>
    <xf numFmtId="0" fontId="118" fillId="0" borderId="0" xfId="925" applyFont="1" applyAlignment="1">
      <alignment horizontal="center" vertical="center"/>
    </xf>
    <xf numFmtId="0" fontId="118" fillId="0" borderId="0" xfId="925" applyFont="1" applyAlignment="1">
      <alignment vertical="center"/>
    </xf>
    <xf numFmtId="0" fontId="119" fillId="0" borderId="0" xfId="21" applyFont="1" applyAlignment="1">
      <alignment horizontal="center" vertical="center"/>
    </xf>
    <xf numFmtId="0" fontId="120" fillId="0" borderId="0" xfId="21" applyFont="1" applyAlignment="1">
      <alignment vertical="center"/>
    </xf>
    <xf numFmtId="0" fontId="121" fillId="14" borderId="0" xfId="21" applyFont="1" applyFill="1" applyAlignment="1">
      <alignment horizontal="left" vertical="center"/>
    </xf>
    <xf numFmtId="0" fontId="119" fillId="14" borderId="0" xfId="21" applyFont="1" applyFill="1" applyAlignment="1">
      <alignment horizontal="center" vertical="center"/>
    </xf>
    <xf numFmtId="0" fontId="118" fillId="0" borderId="0" xfId="21" applyFont="1" applyAlignment="1">
      <alignment vertical="center"/>
    </xf>
    <xf numFmtId="0" fontId="118" fillId="0" borderId="0" xfId="21" applyFont="1" applyAlignment="1">
      <alignment horizontal="center" vertical="center"/>
    </xf>
    <xf numFmtId="0" fontId="122" fillId="15" borderId="0" xfId="3" applyFont="1" applyFill="1" applyAlignment="1">
      <alignment vertical="center"/>
    </xf>
    <xf numFmtId="0" fontId="122" fillId="15" borderId="0" xfId="3" applyFont="1" applyFill="1" applyAlignment="1">
      <alignment horizontal="center" vertical="center"/>
    </xf>
    <xf numFmtId="0" fontId="120" fillId="0" borderId="0" xfId="3" applyFont="1" applyAlignment="1">
      <alignment vertical="center"/>
    </xf>
    <xf numFmtId="0" fontId="123" fillId="10" borderId="0" xfId="3" applyFont="1" applyFill="1" applyAlignment="1">
      <alignment horizontal="left" vertical="center"/>
    </xf>
    <xf numFmtId="0" fontId="124" fillId="15" borderId="0" xfId="3" applyFont="1" applyFill="1" applyAlignment="1">
      <alignment horizontal="right" vertical="center"/>
    </xf>
    <xf numFmtId="171" fontId="125" fillId="8" borderId="38" xfId="3" quotePrefix="1" applyNumberFormat="1" applyFont="1" applyFill="1" applyBorder="1" applyAlignment="1">
      <alignment horizontal="center" vertical="center"/>
    </xf>
    <xf numFmtId="0" fontId="124" fillId="15" borderId="0" xfId="3" applyFont="1" applyFill="1" applyAlignment="1">
      <alignment horizontal="center" vertical="center"/>
    </xf>
    <xf numFmtId="0" fontId="120" fillId="0" borderId="0" xfId="3" applyFont="1" applyAlignment="1">
      <alignment horizontal="center" vertical="center"/>
    </xf>
    <xf numFmtId="0" fontId="124" fillId="15" borderId="0" xfId="3" applyFont="1" applyFill="1" applyAlignment="1">
      <alignment vertical="center"/>
    </xf>
    <xf numFmtId="0" fontId="126" fillId="0" borderId="0" xfId="3" applyFont="1" applyAlignment="1">
      <alignment vertical="center"/>
    </xf>
    <xf numFmtId="0" fontId="122" fillId="10" borderId="0" xfId="3" applyFont="1" applyFill="1" applyAlignment="1">
      <alignment vertical="center"/>
    </xf>
    <xf numFmtId="0" fontId="125" fillId="8" borderId="38" xfId="3" quotePrefix="1" applyFont="1" applyFill="1" applyBorder="1" applyAlignment="1">
      <alignment horizontal="center" vertical="center"/>
    </xf>
    <xf numFmtId="0" fontId="127" fillId="0" borderId="0" xfId="3" applyFont="1" applyAlignment="1">
      <alignment horizontal="center" vertical="center"/>
    </xf>
    <xf numFmtId="4" fontId="120" fillId="0" borderId="0" xfId="3" applyNumberFormat="1" applyFont="1" applyAlignment="1">
      <alignment horizontal="center" vertical="center"/>
    </xf>
    <xf numFmtId="0" fontId="118" fillId="0" borderId="0" xfId="3" applyFont="1" applyAlignment="1">
      <alignment horizontal="center" vertical="center"/>
    </xf>
    <xf numFmtId="0" fontId="128" fillId="0" borderId="0" xfId="3" applyFont="1" applyAlignment="1">
      <alignment horizontal="center" vertical="center"/>
    </xf>
    <xf numFmtId="0" fontId="118" fillId="0" borderId="21" xfId="925" applyFont="1" applyBorder="1" applyAlignment="1">
      <alignment horizontal="center" vertical="center"/>
    </xf>
    <xf numFmtId="0" fontId="118" fillId="0" borderId="21" xfId="925" applyFont="1" applyBorder="1" applyAlignment="1">
      <alignment vertical="center"/>
    </xf>
    <xf numFmtId="0" fontId="129" fillId="10" borderId="29" xfId="925" applyFont="1" applyFill="1" applyBorder="1" applyAlignment="1">
      <alignment horizontal="center" vertical="center" wrapText="1"/>
    </xf>
    <xf numFmtId="0" fontId="118" fillId="67" borderId="21" xfId="925" applyFont="1" applyFill="1" applyBorder="1" applyAlignment="1">
      <alignment horizontal="center" vertical="center"/>
    </xf>
    <xf numFmtId="0" fontId="130" fillId="17" borderId="21" xfId="925" applyFont="1" applyFill="1" applyBorder="1" applyAlignment="1">
      <alignment horizontal="center" vertical="center"/>
    </xf>
    <xf numFmtId="0" fontId="130" fillId="0" borderId="21" xfId="925" applyFont="1" applyBorder="1" applyAlignment="1">
      <alignment vertical="center"/>
    </xf>
    <xf numFmtId="0" fontId="130" fillId="0" borderId="0" xfId="925" applyFont="1" applyAlignment="1">
      <alignment vertical="center"/>
    </xf>
    <xf numFmtId="0" fontId="129" fillId="16" borderId="24" xfId="925" applyFont="1" applyFill="1" applyBorder="1" applyAlignment="1">
      <alignment vertical="center"/>
    </xf>
    <xf numFmtId="0" fontId="129" fillId="16" borderId="25" xfId="925" applyFont="1" applyFill="1" applyBorder="1" applyAlignment="1">
      <alignment horizontal="center" vertical="center"/>
    </xf>
    <xf numFmtId="0" fontId="129" fillId="16" borderId="25" xfId="925" applyFont="1" applyFill="1" applyBorder="1" applyAlignment="1">
      <alignment vertical="center"/>
    </xf>
    <xf numFmtId="172" fontId="129" fillId="16" borderId="25" xfId="925" applyNumberFormat="1" applyFont="1" applyFill="1" applyBorder="1" applyAlignment="1">
      <alignment vertical="center"/>
    </xf>
    <xf numFmtId="0" fontId="118" fillId="0" borderId="27" xfId="925" applyFont="1" applyBorder="1" applyAlignment="1">
      <alignment vertical="center"/>
    </xf>
    <xf numFmtId="0" fontId="118" fillId="0" borderId="32" xfId="925" applyFont="1" applyBorder="1" applyAlignment="1">
      <alignment horizontal="center" vertical="center"/>
    </xf>
    <xf numFmtId="171" fontId="118" fillId="0" borderId="27" xfId="925" applyNumberFormat="1" applyFont="1" applyBorder="1" applyAlignment="1">
      <alignment horizontal="center" vertical="center"/>
    </xf>
    <xf numFmtId="0" fontId="118" fillId="0" borderId="27" xfId="925" applyFont="1" applyBorder="1" applyAlignment="1">
      <alignment horizontal="center" vertical="center"/>
    </xf>
    <xf numFmtId="0" fontId="131" fillId="0" borderId="27" xfId="925" applyFont="1" applyBorder="1" applyAlignment="1">
      <alignment horizontal="center" vertical="center"/>
    </xf>
    <xf numFmtId="172" fontId="118" fillId="0" borderId="27" xfId="925" applyNumberFormat="1" applyFont="1" applyBorder="1" applyAlignment="1">
      <alignment vertical="center"/>
    </xf>
    <xf numFmtId="0" fontId="132" fillId="17" borderId="40" xfId="925" applyFont="1" applyFill="1" applyBorder="1" applyAlignment="1">
      <alignment vertical="center"/>
    </xf>
    <xf numFmtId="0" fontId="133" fillId="17" borderId="41" xfId="925" applyFont="1" applyFill="1" applyBorder="1" applyAlignment="1">
      <alignment horizontal="center" vertical="center"/>
    </xf>
    <xf numFmtId="0" fontId="133" fillId="17" borderId="41" xfId="925" applyFont="1" applyFill="1" applyBorder="1" applyAlignment="1">
      <alignment vertical="center"/>
    </xf>
    <xf numFmtId="166" fontId="133" fillId="17" borderId="41" xfId="926" applyFont="1" applyFill="1" applyBorder="1" applyAlignment="1">
      <alignment vertical="center"/>
    </xf>
    <xf numFmtId="0" fontId="115" fillId="0" borderId="24" xfId="925" applyFont="1" applyFill="1" applyBorder="1" applyAlignment="1">
      <alignment vertical="center"/>
    </xf>
    <xf numFmtId="0" fontId="115" fillId="0" borderId="25" xfId="925" applyFont="1" applyFill="1" applyBorder="1" applyAlignment="1">
      <alignment vertical="center"/>
    </xf>
    <xf numFmtId="0" fontId="115" fillId="0" borderId="25" xfId="925" applyFont="1" applyFill="1" applyBorder="1" applyAlignment="1">
      <alignment horizontal="center" vertical="center"/>
    </xf>
    <xf numFmtId="172" fontId="115" fillId="0" borderId="25" xfId="925" applyNumberFormat="1" applyFont="1" applyFill="1" applyBorder="1" applyAlignment="1">
      <alignment vertical="center"/>
    </xf>
    <xf numFmtId="172" fontId="115" fillId="0" borderId="26" xfId="925" applyNumberFormat="1" applyFont="1" applyFill="1" applyBorder="1" applyAlignment="1">
      <alignment vertical="center"/>
    </xf>
    <xf numFmtId="0" fontId="115" fillId="0" borderId="25" xfId="925" applyFont="1" applyFill="1" applyBorder="1" applyAlignment="1">
      <alignment horizontal="left" vertical="center" indent="1"/>
    </xf>
    <xf numFmtId="0" fontId="115" fillId="8" borderId="0" xfId="925" applyFont="1" applyFill="1"/>
    <xf numFmtId="0" fontId="115" fillId="0" borderId="0" xfId="925" applyFont="1" applyAlignment="1">
      <alignment vertical="center"/>
    </xf>
    <xf numFmtId="0" fontId="115" fillId="0" borderId="0" xfId="925" applyFont="1" applyAlignment="1">
      <alignment horizontal="center" vertical="center"/>
    </xf>
    <xf numFmtId="0" fontId="116" fillId="0" borderId="64" xfId="925" applyFont="1" applyFill="1" applyBorder="1" applyAlignment="1">
      <alignment horizontal="right" vertical="center"/>
    </xf>
    <xf numFmtId="172" fontId="116" fillId="0" borderId="56" xfId="925" quotePrefix="1" applyNumberFormat="1" applyFont="1" applyFill="1" applyBorder="1" applyAlignment="1">
      <alignment vertical="center"/>
    </xf>
    <xf numFmtId="172" fontId="116" fillId="0" borderId="65" xfId="925" quotePrefix="1" applyNumberFormat="1" applyFont="1" applyFill="1" applyBorder="1" applyAlignment="1">
      <alignment vertical="center"/>
    </xf>
    <xf numFmtId="0" fontId="115" fillId="0" borderId="72" xfId="925" applyFont="1" applyFill="1" applyBorder="1" applyAlignment="1">
      <alignment vertical="center"/>
    </xf>
    <xf numFmtId="0" fontId="115" fillId="0" borderId="72" xfId="925" applyFont="1" applyFill="1" applyBorder="1" applyAlignment="1">
      <alignment horizontal="center" vertical="center"/>
    </xf>
    <xf numFmtId="0" fontId="116" fillId="0" borderId="62" xfId="925" applyFont="1" applyFill="1" applyBorder="1" applyAlignment="1">
      <alignment horizontal="center" vertical="center" wrapText="1"/>
    </xf>
    <xf numFmtId="169" fontId="133" fillId="17" borderId="41" xfId="2" applyNumberFormat="1" applyFont="1" applyFill="1" applyBorder="1" applyAlignment="1">
      <alignment vertical="center"/>
    </xf>
    <xf numFmtId="168" fontId="133" fillId="17" borderId="41" xfId="926" applyNumberFormat="1" applyFont="1" applyFill="1" applyBorder="1" applyAlignment="1">
      <alignment vertical="center"/>
    </xf>
    <xf numFmtId="43" fontId="118" fillId="0" borderId="0" xfId="2" applyFont="1" applyAlignment="1">
      <alignment vertical="center"/>
    </xf>
    <xf numFmtId="0" fontId="129" fillId="0" borderId="0" xfId="925" applyFont="1" applyAlignment="1">
      <alignment vertical="center"/>
    </xf>
    <xf numFmtId="0" fontId="98" fillId="17" borderId="26" xfId="3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14" fontId="92" fillId="0" borderId="62" xfId="5" quotePrefix="1" applyNumberFormat="1" applyFont="1" applyFill="1" applyBorder="1" applyAlignment="1">
      <alignment horizontal="center" vertical="center"/>
    </xf>
    <xf numFmtId="14" fontId="92" fillId="0" borderId="63" xfId="5" quotePrefix="1" applyNumberFormat="1" applyFont="1" applyFill="1" applyBorder="1" applyAlignment="1">
      <alignment horizontal="center" vertical="center"/>
    </xf>
    <xf numFmtId="0" fontId="92" fillId="0" borderId="57" xfId="0" applyFont="1" applyFill="1" applyBorder="1" applyAlignment="1">
      <alignment horizontal="center" vertical="center"/>
    </xf>
    <xf numFmtId="0" fontId="92" fillId="0" borderId="58" xfId="0" applyFont="1" applyFill="1" applyBorder="1" applyAlignment="1">
      <alignment horizontal="center" vertical="center"/>
    </xf>
    <xf numFmtId="0" fontId="92" fillId="0" borderId="59" xfId="0" applyFont="1" applyFill="1" applyBorder="1" applyAlignment="1">
      <alignment horizontal="center" vertical="center"/>
    </xf>
    <xf numFmtId="0" fontId="92" fillId="0" borderId="60" xfId="0" applyFont="1" applyFill="1" applyBorder="1" applyAlignment="1">
      <alignment horizontal="center" vertical="center"/>
    </xf>
    <xf numFmtId="0" fontId="92" fillId="0" borderId="62" xfId="5" quotePrefix="1" applyNumberFormat="1" applyFont="1" applyFill="1" applyBorder="1" applyAlignment="1">
      <alignment horizontal="center" vertical="center"/>
    </xf>
    <xf numFmtId="0" fontId="92" fillId="0" borderId="63" xfId="5" quotePrefix="1" applyNumberFormat="1" applyFont="1" applyFill="1" applyBorder="1" applyAlignment="1">
      <alignment horizontal="center" vertical="center"/>
    </xf>
    <xf numFmtId="164" fontId="92" fillId="0" borderId="57" xfId="0" applyNumberFormat="1" applyFont="1" applyFill="1" applyBorder="1" applyAlignment="1">
      <alignment horizontal="center" vertical="center"/>
    </xf>
    <xf numFmtId="164" fontId="92" fillId="0" borderId="58" xfId="0" applyNumberFormat="1" applyFont="1" applyFill="1" applyBorder="1" applyAlignment="1">
      <alignment horizontal="center" vertical="center"/>
    </xf>
    <xf numFmtId="164" fontId="92" fillId="0" borderId="59" xfId="0" applyNumberFormat="1" applyFont="1" applyFill="1" applyBorder="1" applyAlignment="1">
      <alignment horizontal="center" vertical="center"/>
    </xf>
    <xf numFmtId="164" fontId="92" fillId="0" borderId="60" xfId="0" applyNumberFormat="1" applyFont="1" applyFill="1" applyBorder="1" applyAlignment="1">
      <alignment horizontal="center" vertical="center"/>
    </xf>
    <xf numFmtId="169" fontId="43" fillId="13" borderId="8" xfId="4" quotePrefix="1" applyNumberFormat="1" applyFont="1" applyFill="1" applyBorder="1" applyAlignment="1"/>
    <xf numFmtId="169" fontId="43" fillId="13" borderId="23" xfId="4" quotePrefix="1" applyNumberFormat="1" applyFont="1" applyFill="1" applyBorder="1" applyAlignment="1"/>
    <xf numFmtId="17" fontId="62" fillId="10" borderId="22" xfId="0" quotePrefix="1" applyNumberFormat="1" applyFont="1" applyFill="1" applyBorder="1" applyAlignment="1">
      <alignment horizontal="center"/>
    </xf>
    <xf numFmtId="17" fontId="62" fillId="10" borderId="13" xfId="0" quotePrefix="1" applyNumberFormat="1" applyFont="1" applyFill="1" applyBorder="1" applyAlignment="1">
      <alignment horizontal="center"/>
    </xf>
    <xf numFmtId="173" fontId="116" fillId="0" borderId="56" xfId="925" applyNumberFormat="1" applyFont="1" applyFill="1" applyBorder="1" applyAlignment="1">
      <alignment horizontal="left" vertical="center"/>
    </xf>
    <xf numFmtId="0" fontId="116" fillId="0" borderId="61" xfId="925" applyFont="1" applyFill="1" applyBorder="1" applyAlignment="1">
      <alignment horizontal="center" vertical="center" wrapText="1"/>
    </xf>
    <xf numFmtId="0" fontId="117" fillId="0" borderId="64" xfId="925" applyFont="1" applyFill="1" applyBorder="1" applyAlignment="1">
      <alignment horizontal="center" vertical="center" wrapText="1"/>
    </xf>
    <xf numFmtId="0" fontId="117" fillId="0" borderId="56" xfId="925" applyFont="1" applyFill="1" applyBorder="1" applyAlignment="1">
      <alignment horizontal="center" vertical="center" wrapText="1"/>
    </xf>
    <xf numFmtId="0" fontId="117" fillId="0" borderId="65" xfId="925" applyFont="1" applyFill="1" applyBorder="1" applyAlignment="1">
      <alignment horizontal="center" vertical="center" wrapText="1"/>
    </xf>
    <xf numFmtId="164" fontId="92" fillId="0" borderId="66" xfId="0" applyNumberFormat="1" applyFont="1" applyFill="1" applyBorder="1" applyAlignment="1">
      <alignment horizontal="center" vertical="center"/>
    </xf>
    <xf numFmtId="164" fontId="92" fillId="0" borderId="67" xfId="0" applyNumberFormat="1" applyFont="1" applyFill="1" applyBorder="1" applyAlignment="1">
      <alignment horizontal="center" vertical="center"/>
    </xf>
    <xf numFmtId="0" fontId="92" fillId="0" borderId="57" xfId="20" applyFont="1" applyFill="1" applyBorder="1" applyAlignment="1">
      <alignment horizontal="center" vertical="center"/>
    </xf>
    <xf numFmtId="0" fontId="92" fillId="0" borderId="66" xfId="20" applyFont="1" applyFill="1" applyBorder="1" applyAlignment="1">
      <alignment horizontal="center" vertical="center"/>
    </xf>
    <xf numFmtId="0" fontId="92" fillId="0" borderId="58" xfId="20" applyFont="1" applyFill="1" applyBorder="1" applyAlignment="1">
      <alignment horizontal="center" vertical="center"/>
    </xf>
    <xf numFmtId="0" fontId="92" fillId="0" borderId="59" xfId="20" applyFont="1" applyFill="1" applyBorder="1" applyAlignment="1">
      <alignment horizontal="center" vertical="center"/>
    </xf>
    <xf numFmtId="0" fontId="92" fillId="0" borderId="67" xfId="20" applyFont="1" applyFill="1" applyBorder="1" applyAlignment="1">
      <alignment horizontal="center" vertical="center"/>
    </xf>
    <xf numFmtId="0" fontId="92" fillId="0" borderId="60" xfId="20" applyFont="1" applyFill="1" applyBorder="1" applyAlignment="1">
      <alignment horizontal="center" vertical="center"/>
    </xf>
    <xf numFmtId="0" fontId="92" fillId="0" borderId="56" xfId="0" applyFont="1" applyFill="1" applyBorder="1" applyAlignment="1">
      <alignment horizontal="center" vertical="center" wrapText="1"/>
    </xf>
    <xf numFmtId="14" fontId="92" fillId="0" borderId="70" xfId="0" quotePrefix="1" applyNumberFormat="1" applyFont="1" applyFill="1" applyBorder="1" applyAlignment="1">
      <alignment horizontal="center" vertical="center" wrapText="1"/>
    </xf>
    <xf numFmtId="0" fontId="92" fillId="0" borderId="71" xfId="0" applyFont="1" applyFill="1" applyBorder="1" applyAlignment="1">
      <alignment horizontal="center" vertical="center" wrapText="1"/>
    </xf>
    <xf numFmtId="0" fontId="92" fillId="0" borderId="70" xfId="0" applyFont="1" applyFill="1" applyBorder="1" applyAlignment="1">
      <alignment horizontal="center" vertical="center" wrapText="1"/>
    </xf>
    <xf numFmtId="14" fontId="110" fillId="0" borderId="70" xfId="0" quotePrefix="1" applyNumberFormat="1" applyFont="1" applyFill="1" applyBorder="1" applyAlignment="1">
      <alignment horizontal="center" vertical="center" wrapText="1"/>
    </xf>
    <xf numFmtId="0" fontId="110" fillId="0" borderId="56" xfId="0" applyFont="1" applyFill="1" applyBorder="1" applyAlignment="1">
      <alignment horizontal="center" vertical="center" wrapText="1"/>
    </xf>
    <xf numFmtId="0" fontId="110" fillId="0" borderId="71" xfId="0" applyFont="1" applyFill="1" applyBorder="1" applyAlignment="1">
      <alignment horizontal="center" vertical="center" wrapText="1"/>
    </xf>
    <xf numFmtId="0" fontId="110" fillId="0" borderId="80" xfId="10" applyFont="1" applyFill="1" applyBorder="1" applyAlignment="1">
      <alignment horizontal="center" vertical="center" wrapText="1"/>
    </xf>
    <xf numFmtId="0" fontId="110" fillId="0" borderId="81" xfId="1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47" fillId="6" borderId="6" xfId="0" applyFont="1" applyFill="1" applyBorder="1" applyAlignment="1">
      <alignment horizontal="center"/>
    </xf>
  </cellXfs>
  <cellStyles count="931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Moeda 5" xfId="904" xr:uid="{06AF65F1-85B6-4EC0-B238-6E9A1C1E944F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1 7" xfId="916" xr:uid="{2B31595D-BE4F-4FBF-8A9B-1507783BD562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2 7" xfId="917" xr:uid="{1530E3B3-7D36-48ED-9546-A1405AA5536D}"/>
    <cellStyle name="Normal 13" xfId="777" xr:uid="{AE55DDEE-11BB-407E-9595-B48C97153506}"/>
    <cellStyle name="Normal 13 2" xfId="893" xr:uid="{AE55DDEE-11BB-407E-9595-B48C97153506}"/>
    <cellStyle name="Normal 13 3" xfId="915" xr:uid="{E09D0BD5-9B79-4837-825F-78F1B03CFEF2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20" xfId="902" xr:uid="{6951DF55-3479-487E-8601-5858772C2912}"/>
    <cellStyle name="Normal 21" xfId="905" xr:uid="{9583C9E6-325A-45D3-ACCB-B7BB12FC5886}"/>
    <cellStyle name="Normal 22" xfId="910" xr:uid="{F54E77F7-D2B2-4508-856C-480ABFBB1756}"/>
    <cellStyle name="Normal 23" xfId="912" xr:uid="{5F61FEFE-2C6C-44E5-A7F3-F3B88C9C26D7}"/>
    <cellStyle name="Normal 24" xfId="925" xr:uid="{A9BD07E4-FF1B-4C15-97B2-E02A641B37D1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3 7" xfId="909" xr:uid="{1251B668-788B-41E0-8B3C-4464C70363FE}"/>
    <cellStyle name="Normal 3 7 2" xfId="928" xr:uid="{3F1D9948-90C4-4A9D-B0D5-1C2450F22BC9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4 7" xfId="908" xr:uid="{857A9A44-3FA3-4821-9973-8339ACF12F96}"/>
    <cellStyle name="Normal 4 8" xfId="918" xr:uid="{52A09B32-92F6-428D-8101-A18262DD4DAB}"/>
    <cellStyle name="Normal 4 9" xfId="927" xr:uid="{332FF69E-68E1-4B9D-BAC8-7A8DBD84E735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5 7" xfId="919" xr:uid="{F412FAC0-24E9-4D4C-AA09-2EDF772140F5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6 7 2" xfId="901" xr:uid="{0C14359F-3B07-4F5E-99BE-24F440B5782E}"/>
    <cellStyle name="Normal 6 7 3" xfId="930" xr:uid="{66719A76-CFA5-48CA-9E77-5327B31A5A63}"/>
    <cellStyle name="Normal 6 8" xfId="920" xr:uid="{4865A203-D368-427F-8F9B-2C89B3C602DE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7 7" xfId="921" xr:uid="{608CF4FF-49A2-409A-83A5-91FAE1E5821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8 7" xfId="922" xr:uid="{8DAB98F4-1E4A-4D37-A787-E6CA549807EA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rmal 9 7" xfId="923" xr:uid="{DE61DAA7-E03E-4560-BBAE-FA5F9EEDB057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Porcentagem 4" xfId="913" xr:uid="{E6C974DC-06C9-4EA4-BDF3-C83D2E594241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12" xfId="903" xr:uid="{33E6B623-F04E-4181-A762-689C9B039A7F}"/>
    <cellStyle name="Vírgula 13" xfId="906" xr:uid="{73C83B07-B867-4060-AB17-CC0054E36157}"/>
    <cellStyle name="Vírgula 14" xfId="907" xr:uid="{45DB58FB-8895-476D-A1D1-FF8DEA62648F}"/>
    <cellStyle name="Vírgula 14 2" xfId="929" xr:uid="{5262FEBA-B1E9-4D2F-A1C5-AB3F9F803D46}"/>
    <cellStyle name="Vírgula 15" xfId="911" xr:uid="{75592965-22A2-425A-B08A-85FDA579C672}"/>
    <cellStyle name="Vírgula 16" xfId="926" xr:uid="{EF3CF1F3-B111-405D-B2A4-AC11B4F3100A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2 6" xfId="914" xr:uid="{C70225CC-563C-4BE9-B0F8-3BEB27D2FDDB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3 5" xfId="924" xr:uid="{06480ACD-8753-49E0-9C58-4448DF025D41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704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39200"/>
      <color rgb="FF005CA9"/>
      <color rgb="FFFF0000"/>
      <color rgb="FFFFFF66"/>
      <color rgb="FF00FFCC"/>
      <color rgb="FFFFFF99"/>
      <color rgb="FF54BBAB"/>
      <color rgb="FFB8CCE4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92209" y="201707"/>
    <xdr:ext cx="1073211" cy="223465"/>
    <xdr:pic>
      <xdr:nvPicPr>
        <xdr:cNvPr id="2" name="Picture 38" descr="logocaixa">
          <a:extLst>
            <a:ext uri="{FF2B5EF4-FFF2-40B4-BE49-F238E27FC236}">
              <a16:creationId xmlns:a16="http://schemas.microsoft.com/office/drawing/2014/main" id="{BCE59E90-572E-41B1-90FC-EE8BDB58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9" y="201707"/>
          <a:ext cx="1073211" cy="22346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oneCellAnchor>
    <xdr:from>
      <xdr:col>9</xdr:col>
      <xdr:colOff>336176</xdr:colOff>
      <xdr:row>1</xdr:row>
      <xdr:rowOff>22410</xdr:rowOff>
    </xdr:from>
    <xdr:ext cx="481853" cy="425825"/>
    <xdr:pic>
      <xdr:nvPicPr>
        <xdr:cNvPr id="3" name="Imagem 2">
          <a:extLst>
            <a:ext uri="{FF2B5EF4-FFF2-40B4-BE49-F238E27FC236}">
              <a16:creationId xmlns:a16="http://schemas.microsoft.com/office/drawing/2014/main" id="{C4575627-7A5F-471E-B399-C80AD6138C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42" t="16827" r="29103" b="33985"/>
        <a:stretch/>
      </xdr:blipFill>
      <xdr:spPr>
        <a:xfrm>
          <a:off x="5822576" y="212910"/>
          <a:ext cx="481853" cy="4258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5027FS201/GECOR/GECOR06/02.CAIXAPAR/3.EVIDENCIACAO/DEMONSTRACOES/2021/2T21/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jun-21"/>
      <sheetName val="mai-21"/>
      <sheetName val="abr-21"/>
      <sheetName val="mar-21"/>
      <sheetName val="fev-21"/>
      <sheetName val="jan-21"/>
      <sheetName val="dez-20"/>
      <sheetName val="nov-20"/>
      <sheetName val="out-20"/>
      <sheetName val="set-20"/>
      <sheetName val="ago-20"/>
      <sheetName val="jul-20"/>
      <sheetName val="jun-20"/>
      <sheetName val="mai-20"/>
      <sheetName val="abr-20"/>
      <sheetName val="mar-20"/>
      <sheetName val="fev-20"/>
      <sheetName val="jan-20"/>
      <sheetName val="dez-19"/>
      <sheetName val="nov-19"/>
      <sheetName val="out-19"/>
      <sheetName val="set-19"/>
      <sheetName val="ago-19"/>
      <sheetName val="jul-19"/>
      <sheetName val="jun-19"/>
      <sheetName val="mai-19"/>
      <sheetName val="abr-19"/>
      <sheetName val="mar-19"/>
      <sheetName val="fev-19"/>
      <sheetName val="jan-19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</sheetNames>
    <sheetDataSet>
      <sheetData sheetId="0">
        <row r="1">
          <cell r="BB1"/>
        </row>
      </sheetData>
      <sheetData sheetId="1"/>
      <sheetData sheetId="2"/>
      <sheetData sheetId="3">
        <row r="1">
          <cell r="BC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  <row r="70">
          <cell r="B70" t="str">
            <v>93</v>
          </cell>
        </row>
        <row r="71">
          <cell r="B71" t="str">
            <v>99</v>
          </cell>
        </row>
        <row r="72">
          <cell r="B72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topLeftCell="A2" zoomScale="90" zoomScaleNormal="90" workbookViewId="0"/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649</v>
      </c>
      <c r="B1" t="s">
        <v>650</v>
      </c>
      <c r="C1" t="s">
        <v>709</v>
      </c>
      <c r="D1" t="s">
        <v>710</v>
      </c>
      <c r="E1" t="s">
        <v>711</v>
      </c>
    </row>
    <row r="2" spans="1:5">
      <c r="A2" s="47">
        <v>0.65390046296296289</v>
      </c>
      <c r="C2" t="s">
        <v>712</v>
      </c>
      <c r="D2" t="s">
        <v>713</v>
      </c>
    </row>
    <row r="3" spans="1:5">
      <c r="A3" s="45" t="s">
        <v>651</v>
      </c>
      <c r="B3" t="s">
        <v>652</v>
      </c>
      <c r="C3" t="s">
        <v>714</v>
      </c>
      <c r="D3" t="s">
        <v>715</v>
      </c>
    </row>
    <row r="4" spans="1:5">
      <c r="A4" s="45" t="s">
        <v>616</v>
      </c>
      <c r="B4" t="s">
        <v>617</v>
      </c>
      <c r="C4" t="s">
        <v>716</v>
      </c>
      <c r="D4" t="s">
        <v>717</v>
      </c>
    </row>
    <row r="5" spans="1:5">
      <c r="A5" s="45" t="s">
        <v>618</v>
      </c>
      <c r="B5" t="s">
        <v>619</v>
      </c>
      <c r="C5" t="s">
        <v>620</v>
      </c>
    </row>
    <row r="6" spans="1:5">
      <c r="A6" s="45" t="s">
        <v>616</v>
      </c>
      <c r="B6" t="s">
        <v>617</v>
      </c>
      <c r="C6" t="s">
        <v>716</v>
      </c>
      <c r="D6" t="s">
        <v>717</v>
      </c>
    </row>
    <row r="7" spans="1:5">
      <c r="A7" s="45"/>
      <c r="D7" s="2"/>
    </row>
    <row r="8" spans="1:5">
      <c r="A8" s="45">
        <v>1</v>
      </c>
      <c r="B8">
        <v>-7</v>
      </c>
      <c r="C8" t="s">
        <v>345</v>
      </c>
      <c r="D8" s="2">
        <v>1641432710.99</v>
      </c>
    </row>
    <row r="9" spans="1:5">
      <c r="A9" s="45" t="s">
        <v>315</v>
      </c>
      <c r="B9">
        <v>-4</v>
      </c>
      <c r="C9" t="s">
        <v>346</v>
      </c>
      <c r="D9" s="2">
        <v>276.11</v>
      </c>
    </row>
    <row r="10" spans="1:5">
      <c r="A10" s="45" t="s">
        <v>347</v>
      </c>
      <c r="B10">
        <v>-2</v>
      </c>
      <c r="C10" t="s">
        <v>348</v>
      </c>
      <c r="D10">
        <v>224.13</v>
      </c>
    </row>
    <row r="11" spans="1:5">
      <c r="A11" s="45" t="s">
        <v>349</v>
      </c>
      <c r="B11">
        <v>0</v>
      </c>
      <c r="C11" t="s">
        <v>350</v>
      </c>
      <c r="D11">
        <v>224.13</v>
      </c>
    </row>
    <row r="12" spans="1:5">
      <c r="A12" s="45" t="s">
        <v>351</v>
      </c>
      <c r="B12">
        <v>-5</v>
      </c>
      <c r="C12" t="s">
        <v>350</v>
      </c>
      <c r="D12">
        <v>224.13</v>
      </c>
    </row>
    <row r="13" spans="1:5">
      <c r="A13" s="45" t="s">
        <v>352</v>
      </c>
      <c r="B13">
        <v>-3</v>
      </c>
      <c r="C13" t="s">
        <v>369</v>
      </c>
      <c r="D13">
        <v>224.13</v>
      </c>
    </row>
    <row r="14" spans="1:5">
      <c r="A14" s="45" t="s">
        <v>353</v>
      </c>
      <c r="B14">
        <v>0</v>
      </c>
      <c r="C14" t="s">
        <v>354</v>
      </c>
      <c r="D14" s="2">
        <v>51.98</v>
      </c>
    </row>
    <row r="15" spans="1:5">
      <c r="A15" s="45" t="s">
        <v>355</v>
      </c>
      <c r="B15">
        <v>-2</v>
      </c>
      <c r="C15" t="s">
        <v>370</v>
      </c>
      <c r="D15" s="2">
        <v>51.98</v>
      </c>
    </row>
    <row r="16" spans="1:5">
      <c r="A16" s="45" t="s">
        <v>356</v>
      </c>
      <c r="B16">
        <v>-8</v>
      </c>
      <c r="C16" t="s">
        <v>370</v>
      </c>
      <c r="D16" s="2">
        <v>51.98</v>
      </c>
    </row>
    <row r="17" spans="1:4">
      <c r="A17" s="45" t="s">
        <v>357</v>
      </c>
      <c r="B17">
        <v>-6</v>
      </c>
      <c r="C17" t="s">
        <v>370</v>
      </c>
      <c r="D17" s="2">
        <v>51.98</v>
      </c>
    </row>
    <row r="18" spans="1:4">
      <c r="A18" s="45" t="s">
        <v>316</v>
      </c>
      <c r="B18">
        <v>-1</v>
      </c>
      <c r="C18" t="s">
        <v>358</v>
      </c>
      <c r="D18" s="2">
        <v>93987063.079999998</v>
      </c>
    </row>
    <row r="19" spans="1:4">
      <c r="A19" s="45" t="s">
        <v>359</v>
      </c>
      <c r="B19">
        <v>0</v>
      </c>
      <c r="C19" t="s">
        <v>360</v>
      </c>
      <c r="D19" s="2">
        <v>93987063.079999998</v>
      </c>
    </row>
    <row r="20" spans="1:4">
      <c r="A20" s="45" t="s">
        <v>361</v>
      </c>
      <c r="B20">
        <v>-3</v>
      </c>
      <c r="C20" t="s">
        <v>362</v>
      </c>
      <c r="D20" s="2">
        <v>93987063.079999998</v>
      </c>
    </row>
    <row r="21" spans="1:4">
      <c r="A21" s="45" t="s">
        <v>371</v>
      </c>
      <c r="B21">
        <v>-8</v>
      </c>
      <c r="C21" t="s">
        <v>372</v>
      </c>
      <c r="D21" s="2">
        <v>93987063.079999998</v>
      </c>
    </row>
    <row r="22" spans="1:4">
      <c r="A22" s="45" t="s">
        <v>373</v>
      </c>
      <c r="B22">
        <v>-9</v>
      </c>
      <c r="C22" t="s">
        <v>374</v>
      </c>
      <c r="D22" s="2">
        <v>93987063.079999998</v>
      </c>
    </row>
    <row r="23" spans="1:4">
      <c r="A23" s="45" t="s">
        <v>364</v>
      </c>
      <c r="B23">
        <v>-9</v>
      </c>
      <c r="C23" t="s">
        <v>365</v>
      </c>
      <c r="D23" s="2">
        <v>1354076882.9100001</v>
      </c>
    </row>
    <row r="24" spans="1:4">
      <c r="A24" s="45" t="s">
        <v>366</v>
      </c>
      <c r="B24">
        <v>-7</v>
      </c>
      <c r="C24" t="s">
        <v>367</v>
      </c>
      <c r="D24" s="2">
        <v>1354076882.9100001</v>
      </c>
    </row>
    <row r="25" spans="1:4">
      <c r="A25" s="45" t="s">
        <v>318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375</v>
      </c>
      <c r="D27" s="2">
        <v>293016857.47000003</v>
      </c>
    </row>
    <row r="28" spans="1:4">
      <c r="A28" s="45" t="s">
        <v>376</v>
      </c>
      <c r="B28">
        <v>-3</v>
      </c>
      <c r="C28" t="s">
        <v>377</v>
      </c>
      <c r="D28" s="2">
        <v>313424219.36000001</v>
      </c>
    </row>
    <row r="29" spans="1:4">
      <c r="A29" s="45" t="s">
        <v>378</v>
      </c>
      <c r="B29">
        <v>-6</v>
      </c>
      <c r="C29" t="s">
        <v>379</v>
      </c>
      <c r="D29" s="2">
        <v>313424219.36000001</v>
      </c>
    </row>
    <row r="30" spans="1:4">
      <c r="A30" s="45" t="s">
        <v>380</v>
      </c>
      <c r="B30">
        <v>-4</v>
      </c>
      <c r="C30" t="s">
        <v>381</v>
      </c>
      <c r="D30" s="2">
        <v>313424219.36000001</v>
      </c>
    </row>
    <row r="31" spans="1:4">
      <c r="A31" s="45" t="s">
        <v>317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382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319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383</v>
      </c>
      <c r="D37" s="2">
        <v>193288193.13999999</v>
      </c>
    </row>
    <row r="38" spans="1:4">
      <c r="A38" s="45" t="s">
        <v>18</v>
      </c>
      <c r="B38">
        <v>-1</v>
      </c>
      <c r="C38" t="s">
        <v>384</v>
      </c>
      <c r="D38" s="2">
        <v>59850844.119999997</v>
      </c>
    </row>
    <row r="39" spans="1:4">
      <c r="A39" s="45" t="s">
        <v>19</v>
      </c>
      <c r="B39">
        <v>0</v>
      </c>
      <c r="C39" t="s">
        <v>385</v>
      </c>
      <c r="D39" s="2">
        <v>133437349.02</v>
      </c>
    </row>
    <row r="40" spans="1:4">
      <c r="A40" s="45" t="s">
        <v>320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386</v>
      </c>
      <c r="D42" s="2">
        <v>38130.57</v>
      </c>
    </row>
    <row r="43" spans="1:4">
      <c r="A43" s="45" t="s">
        <v>24</v>
      </c>
      <c r="B43">
        <v>-2</v>
      </c>
      <c r="C43" t="s">
        <v>387</v>
      </c>
      <c r="D43" s="2">
        <v>28037.18</v>
      </c>
    </row>
    <row r="44" spans="1:4">
      <c r="A44" s="45" t="s">
        <v>25</v>
      </c>
      <c r="B44">
        <v>0</v>
      </c>
      <c r="C44" t="s">
        <v>388</v>
      </c>
      <c r="D44" s="2">
        <v>10093.39</v>
      </c>
    </row>
    <row r="45" spans="1:4">
      <c r="A45" s="45" t="s">
        <v>302</v>
      </c>
      <c r="B45">
        <v>-2</v>
      </c>
      <c r="C45" t="s">
        <v>303</v>
      </c>
      <c r="D45" s="2">
        <v>42165.18</v>
      </c>
    </row>
    <row r="46" spans="1:4">
      <c r="A46" s="45" t="s">
        <v>304</v>
      </c>
      <c r="B46">
        <v>-7</v>
      </c>
      <c r="C46" t="s">
        <v>303</v>
      </c>
      <c r="D46" s="2">
        <v>42165.18</v>
      </c>
    </row>
    <row r="47" spans="1:4">
      <c r="A47" s="45" t="s">
        <v>305</v>
      </c>
      <c r="B47">
        <v>-4</v>
      </c>
      <c r="C47" t="s">
        <v>397</v>
      </c>
      <c r="D47" s="2">
        <v>42165.18</v>
      </c>
    </row>
    <row r="48" spans="1:4">
      <c r="A48" s="45">
        <v>2</v>
      </c>
      <c r="B48">
        <v>-3</v>
      </c>
      <c r="C48" t="s">
        <v>621</v>
      </c>
      <c r="D48" s="2">
        <v>4542095578.6999998</v>
      </c>
    </row>
    <row r="49" spans="1:4">
      <c r="A49" s="45" t="s">
        <v>321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268</v>
      </c>
      <c r="B52">
        <v>-2</v>
      </c>
      <c r="C52" t="s">
        <v>398</v>
      </c>
      <c r="D52" s="2">
        <v>1469201224.8</v>
      </c>
    </row>
    <row r="53" spans="1:4">
      <c r="A53" s="45" t="s">
        <v>269</v>
      </c>
      <c r="B53">
        <v>0</v>
      </c>
      <c r="C53" t="s">
        <v>589</v>
      </c>
      <c r="D53" s="2">
        <v>1470153863.99</v>
      </c>
    </row>
    <row r="54" spans="1:4">
      <c r="A54" s="45" t="s">
        <v>653</v>
      </c>
      <c r="B54">
        <v>-9</v>
      </c>
      <c r="C54" t="s">
        <v>654</v>
      </c>
      <c r="D54" s="2">
        <v>-952639.19</v>
      </c>
    </row>
    <row r="55" spans="1:4">
      <c r="A55" s="45" t="s">
        <v>270</v>
      </c>
      <c r="B55">
        <v>-9</v>
      </c>
      <c r="C55" t="s">
        <v>399</v>
      </c>
      <c r="D55" s="2">
        <v>176358000</v>
      </c>
    </row>
    <row r="56" spans="1:4">
      <c r="A56" s="45" t="s">
        <v>271</v>
      </c>
      <c r="B56">
        <v>-7</v>
      </c>
      <c r="C56" t="s">
        <v>400</v>
      </c>
      <c r="D56" s="2">
        <v>176358000</v>
      </c>
    </row>
    <row r="57" spans="1:4">
      <c r="A57" s="45" t="s">
        <v>272</v>
      </c>
      <c r="B57">
        <v>-1</v>
      </c>
      <c r="C57" t="s">
        <v>401</v>
      </c>
      <c r="D57" s="2">
        <v>35837622.100000001</v>
      </c>
    </row>
    <row r="58" spans="1:4">
      <c r="A58" s="45" t="s">
        <v>273</v>
      </c>
      <c r="B58">
        <v>0</v>
      </c>
      <c r="C58" t="s">
        <v>402</v>
      </c>
      <c r="D58" s="2">
        <v>162276000</v>
      </c>
    </row>
    <row r="59" spans="1:4">
      <c r="A59" s="45" t="s">
        <v>274</v>
      </c>
      <c r="B59">
        <v>-8</v>
      </c>
      <c r="C59" t="s">
        <v>403</v>
      </c>
      <c r="D59" s="2">
        <v>-126438377.90000001</v>
      </c>
    </row>
    <row r="60" spans="1:4">
      <c r="A60" s="45" t="s">
        <v>275</v>
      </c>
      <c r="B60">
        <v>-8</v>
      </c>
      <c r="C60" t="s">
        <v>276</v>
      </c>
      <c r="D60" s="2">
        <v>2638564418.52</v>
      </c>
    </row>
    <row r="61" spans="1:4">
      <c r="A61" s="45" t="s">
        <v>277</v>
      </c>
      <c r="B61">
        <v>-6</v>
      </c>
      <c r="C61" t="s">
        <v>590</v>
      </c>
      <c r="D61" s="2">
        <v>2437270845.73</v>
      </c>
    </row>
    <row r="62" spans="1:4">
      <c r="A62" s="45" t="s">
        <v>278</v>
      </c>
      <c r="B62">
        <v>-4</v>
      </c>
      <c r="C62" t="s">
        <v>404</v>
      </c>
      <c r="D62" s="2">
        <v>14930652.029999999</v>
      </c>
    </row>
    <row r="63" spans="1:4">
      <c r="A63" s="45" t="s">
        <v>279</v>
      </c>
      <c r="B63">
        <v>-2</v>
      </c>
      <c r="C63" t="s">
        <v>405</v>
      </c>
      <c r="D63" s="2">
        <v>6880514.5099999998</v>
      </c>
    </row>
    <row r="64" spans="1:4">
      <c r="A64" s="45" t="s">
        <v>406</v>
      </c>
      <c r="B64">
        <v>0</v>
      </c>
      <c r="C64" t="s">
        <v>407</v>
      </c>
      <c r="D64" s="2">
        <v>37063734.409999996</v>
      </c>
    </row>
    <row r="65" spans="1:7">
      <c r="A65" s="45" t="s">
        <v>280</v>
      </c>
      <c r="B65">
        <v>0</v>
      </c>
      <c r="C65" t="s">
        <v>408</v>
      </c>
      <c r="D65" s="2">
        <v>1840770.2</v>
      </c>
      <c r="F65" s="48"/>
    </row>
    <row r="66" spans="1:7">
      <c r="A66" s="45" t="s">
        <v>281</v>
      </c>
      <c r="B66">
        <v>-9</v>
      </c>
      <c r="C66" t="s">
        <v>409</v>
      </c>
      <c r="D66" s="2">
        <v>2.5</v>
      </c>
      <c r="F66" s="2"/>
    </row>
    <row r="67" spans="1:7">
      <c r="A67" s="45" t="s">
        <v>282</v>
      </c>
      <c r="B67">
        <v>-7</v>
      </c>
      <c r="C67" t="s">
        <v>410</v>
      </c>
      <c r="D67" s="2">
        <v>32708898.859999999</v>
      </c>
      <c r="F67" s="48"/>
    </row>
    <row r="68" spans="1:7">
      <c r="A68" s="45" t="s">
        <v>283</v>
      </c>
      <c r="B68">
        <v>-5</v>
      </c>
      <c r="C68" t="s">
        <v>411</v>
      </c>
      <c r="D68" s="2">
        <v>18994.2</v>
      </c>
    </row>
    <row r="69" spans="1:7">
      <c r="A69" s="45" t="s">
        <v>284</v>
      </c>
      <c r="B69">
        <v>-1</v>
      </c>
      <c r="C69" t="s">
        <v>412</v>
      </c>
      <c r="D69" s="2">
        <v>61471779.280000001</v>
      </c>
    </row>
    <row r="70" spans="1:7">
      <c r="A70" s="45" t="s">
        <v>413</v>
      </c>
      <c r="B70">
        <v>0</v>
      </c>
      <c r="C70" t="s">
        <v>622</v>
      </c>
      <c r="D70" s="2">
        <v>1010953.34</v>
      </c>
    </row>
    <row r="71" spans="1:7">
      <c r="A71" s="45" t="s">
        <v>722</v>
      </c>
      <c r="B71">
        <v>-8</v>
      </c>
      <c r="C71" t="s">
        <v>723</v>
      </c>
      <c r="D71" s="2">
        <v>20900845.739999998</v>
      </c>
    </row>
    <row r="72" spans="1:7">
      <c r="A72" s="45" t="s">
        <v>623</v>
      </c>
      <c r="B72">
        <v>-6</v>
      </c>
      <c r="C72" t="s">
        <v>624</v>
      </c>
      <c r="D72" s="2">
        <v>24466427.719999999</v>
      </c>
    </row>
    <row r="73" spans="1:7">
      <c r="A73" s="45" t="s">
        <v>285</v>
      </c>
      <c r="B73">
        <v>-4</v>
      </c>
      <c r="C73" t="s">
        <v>415</v>
      </c>
      <c r="D73" s="2">
        <v>79314858.280000001</v>
      </c>
    </row>
    <row r="74" spans="1:7">
      <c r="A74" s="45" t="s">
        <v>286</v>
      </c>
      <c r="B74">
        <v>-2</v>
      </c>
      <c r="C74" t="s">
        <v>416</v>
      </c>
      <c r="D74" s="2">
        <v>79281286</v>
      </c>
    </row>
    <row r="75" spans="1:7">
      <c r="A75" s="45" t="s">
        <v>724</v>
      </c>
      <c r="B75">
        <v>0</v>
      </c>
      <c r="C75" t="s">
        <v>725</v>
      </c>
      <c r="D75" s="2">
        <v>33572.28</v>
      </c>
    </row>
    <row r="76" spans="1:7">
      <c r="A76" s="45" t="s">
        <v>287</v>
      </c>
      <c r="B76">
        <v>-7</v>
      </c>
      <c r="C76" t="s">
        <v>417</v>
      </c>
      <c r="D76" s="2">
        <v>142819380</v>
      </c>
    </row>
    <row r="77" spans="1:7">
      <c r="A77" s="45" t="s">
        <v>288</v>
      </c>
      <c r="B77">
        <v>-5</v>
      </c>
      <c r="C77" t="s">
        <v>418</v>
      </c>
      <c r="D77" s="2">
        <v>190425840</v>
      </c>
      <c r="G77" s="48"/>
    </row>
    <row r="78" spans="1:7">
      <c r="A78" s="45" t="s">
        <v>289</v>
      </c>
      <c r="B78">
        <v>-3</v>
      </c>
      <c r="C78" t="s">
        <v>419</v>
      </c>
      <c r="D78" s="2">
        <v>-47606460</v>
      </c>
      <c r="G78" s="48"/>
    </row>
    <row r="79" spans="1:7">
      <c r="A79" s="45" t="s">
        <v>322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420</v>
      </c>
      <c r="B81">
        <v>-8</v>
      </c>
      <c r="C81" t="s">
        <v>421</v>
      </c>
      <c r="D81" s="2">
        <v>1500</v>
      </c>
    </row>
    <row r="82" spans="1:4">
      <c r="A82" s="45" t="s">
        <v>422</v>
      </c>
      <c r="B82">
        <v>0</v>
      </c>
      <c r="C82" t="s">
        <v>423</v>
      </c>
      <c r="D82" s="2">
        <v>1500</v>
      </c>
    </row>
    <row r="83" spans="1:4">
      <c r="A83" s="45" t="s">
        <v>424</v>
      </c>
      <c r="B83">
        <v>-9</v>
      </c>
      <c r="C83" t="s">
        <v>423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425</v>
      </c>
      <c r="D85" s="2">
        <v>-1425</v>
      </c>
    </row>
    <row r="86" spans="1:4">
      <c r="A86" s="45" t="s">
        <v>39</v>
      </c>
      <c r="B86">
        <v>-4</v>
      </c>
      <c r="C86" t="s">
        <v>426</v>
      </c>
      <c r="D86" s="2">
        <v>-1425</v>
      </c>
    </row>
    <row r="87" spans="1:4">
      <c r="A87" s="45">
        <v>3</v>
      </c>
      <c r="B87">
        <v>0</v>
      </c>
      <c r="C87" t="s">
        <v>625</v>
      </c>
      <c r="D87" s="2">
        <v>74647059.890000001</v>
      </c>
    </row>
    <row r="88" spans="1:4">
      <c r="A88" s="45" t="s">
        <v>626</v>
      </c>
      <c r="B88">
        <v>0</v>
      </c>
      <c r="C88" t="s">
        <v>625</v>
      </c>
      <c r="D88" s="2">
        <v>74647059.890000001</v>
      </c>
    </row>
    <row r="89" spans="1:4">
      <c r="A89" s="45" t="s">
        <v>627</v>
      </c>
      <c r="B89">
        <v>-3</v>
      </c>
      <c r="C89" t="s">
        <v>628</v>
      </c>
      <c r="D89" s="2">
        <v>74647059.890000001</v>
      </c>
    </row>
    <row r="90" spans="1:4">
      <c r="A90" s="47" t="s">
        <v>629</v>
      </c>
      <c r="B90">
        <v>-7</v>
      </c>
      <c r="C90" t="s">
        <v>630</v>
      </c>
      <c r="D90" s="2">
        <v>74647059.890000001</v>
      </c>
    </row>
    <row r="91" spans="1:4">
      <c r="A91" s="45" t="s">
        <v>631</v>
      </c>
      <c r="B91">
        <v>-3</v>
      </c>
      <c r="C91" t="s">
        <v>630</v>
      </c>
      <c r="D91" s="2">
        <v>74647059.890000001</v>
      </c>
    </row>
    <row r="92" spans="1:4">
      <c r="A92" s="45" t="s">
        <v>632</v>
      </c>
      <c r="B92">
        <v>-8</v>
      </c>
      <c r="C92" t="s">
        <v>633</v>
      </c>
      <c r="D92" s="2">
        <v>35006416.810000002</v>
      </c>
    </row>
    <row r="93" spans="1:4">
      <c r="A93" s="45" t="s">
        <v>634</v>
      </c>
      <c r="B93">
        <v>-6</v>
      </c>
      <c r="C93" t="s">
        <v>635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334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427</v>
      </c>
      <c r="D99" s="2">
        <v>154639990.65000001</v>
      </c>
    </row>
    <row r="100" spans="1:4">
      <c r="A100" s="45" t="s">
        <v>49</v>
      </c>
      <c r="B100">
        <v>-3</v>
      </c>
      <c r="C100" t="s">
        <v>428</v>
      </c>
      <c r="D100" s="2">
        <v>22132358.16</v>
      </c>
    </row>
    <row r="101" spans="1:4">
      <c r="A101" s="45" t="s">
        <v>50</v>
      </c>
      <c r="B101">
        <v>-2</v>
      </c>
      <c r="C101" t="s">
        <v>429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430</v>
      </c>
      <c r="D104" s="2">
        <v>14807.52</v>
      </c>
    </row>
    <row r="105" spans="1:4">
      <c r="A105" s="45" t="s">
        <v>56</v>
      </c>
      <c r="B105">
        <v>0</v>
      </c>
      <c r="C105" t="s">
        <v>431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432</v>
      </c>
      <c r="D107" s="2">
        <v>203163.67</v>
      </c>
    </row>
    <row r="108" spans="1:4">
      <c r="A108" s="45" t="s">
        <v>60</v>
      </c>
      <c r="B108">
        <v>-3</v>
      </c>
      <c r="C108" t="s">
        <v>432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433</v>
      </c>
      <c r="D110" s="2">
        <v>2353974.4900000002</v>
      </c>
    </row>
    <row r="111" spans="1:4">
      <c r="A111" s="45" t="s">
        <v>64</v>
      </c>
      <c r="B111">
        <v>-1</v>
      </c>
      <c r="C111" t="s">
        <v>636</v>
      </c>
      <c r="D111" s="2">
        <v>1688457.37</v>
      </c>
    </row>
    <row r="112" spans="1:4">
      <c r="A112" s="45" t="s">
        <v>65</v>
      </c>
      <c r="B112">
        <v>0</v>
      </c>
      <c r="C112" t="s">
        <v>434</v>
      </c>
      <c r="D112" s="2">
        <v>114779.71</v>
      </c>
    </row>
    <row r="113" spans="1:4">
      <c r="A113" s="45" t="s">
        <v>66</v>
      </c>
      <c r="B113">
        <v>-8</v>
      </c>
      <c r="C113" t="s">
        <v>435</v>
      </c>
      <c r="D113" s="2">
        <v>313339.5</v>
      </c>
    </row>
    <row r="114" spans="1:4">
      <c r="A114" s="45" t="s">
        <v>67</v>
      </c>
      <c r="B114">
        <v>-4</v>
      </c>
      <c r="C114" t="s">
        <v>436</v>
      </c>
      <c r="D114" s="2">
        <v>143226.23000000001</v>
      </c>
    </row>
    <row r="115" spans="1:4">
      <c r="A115" s="45" t="s">
        <v>68</v>
      </c>
      <c r="B115">
        <v>0</v>
      </c>
      <c r="C115" t="s">
        <v>437</v>
      </c>
      <c r="D115" s="2">
        <v>34639.360000000001</v>
      </c>
    </row>
    <row r="116" spans="1:4">
      <c r="A116" s="45" t="s">
        <v>69</v>
      </c>
      <c r="B116">
        <v>-3</v>
      </c>
      <c r="C116" t="s">
        <v>446</v>
      </c>
      <c r="D116" s="2">
        <v>30791.21</v>
      </c>
    </row>
    <row r="117" spans="1:4">
      <c r="A117" s="45" t="s">
        <v>70</v>
      </c>
      <c r="B117">
        <v>-1</v>
      </c>
      <c r="C117" t="s">
        <v>447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449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450</v>
      </c>
      <c r="D122" s="2">
        <v>239017.62</v>
      </c>
    </row>
    <row r="123" spans="1:4">
      <c r="A123" s="45" t="s">
        <v>80</v>
      </c>
      <c r="B123">
        <v>-1</v>
      </c>
      <c r="C123" t="s">
        <v>451</v>
      </c>
      <c r="D123" s="2">
        <v>24681.7</v>
      </c>
    </row>
    <row r="124" spans="1:4">
      <c r="A124" s="45" t="s">
        <v>81</v>
      </c>
      <c r="B124">
        <v>-8</v>
      </c>
      <c r="C124" t="s">
        <v>452</v>
      </c>
      <c r="D124" s="2">
        <v>214442.23999999999</v>
      </c>
    </row>
    <row r="125" spans="1:4">
      <c r="A125" s="45" t="s">
        <v>453</v>
      </c>
      <c r="B125">
        <v>-6</v>
      </c>
      <c r="C125" t="s">
        <v>454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455</v>
      </c>
      <c r="D127" s="2">
        <v>302860.93</v>
      </c>
    </row>
    <row r="128" spans="1:4">
      <c r="A128" s="47" t="s">
        <v>85</v>
      </c>
      <c r="B128">
        <v>-3</v>
      </c>
      <c r="C128" t="s">
        <v>456</v>
      </c>
      <c r="D128" s="2">
        <v>286736.36</v>
      </c>
    </row>
    <row r="129" spans="1:4">
      <c r="A129" s="45" t="s">
        <v>86</v>
      </c>
      <c r="B129">
        <v>-1</v>
      </c>
      <c r="C129" t="s">
        <v>457</v>
      </c>
      <c r="D129" s="2">
        <v>16124.57</v>
      </c>
    </row>
    <row r="130" spans="1:4">
      <c r="A130" s="45" t="s">
        <v>87</v>
      </c>
      <c r="B130">
        <v>-7</v>
      </c>
      <c r="C130" t="s">
        <v>458</v>
      </c>
      <c r="D130" s="2">
        <v>931482.37</v>
      </c>
    </row>
    <row r="131" spans="1:4">
      <c r="A131" s="45" t="s">
        <v>88</v>
      </c>
      <c r="B131">
        <v>-5</v>
      </c>
      <c r="C131" t="s">
        <v>459</v>
      </c>
      <c r="D131" s="2">
        <v>931482.37</v>
      </c>
    </row>
    <row r="132" spans="1:4">
      <c r="A132" s="45" t="s">
        <v>89</v>
      </c>
      <c r="B132">
        <v>-2</v>
      </c>
      <c r="C132" t="s">
        <v>460</v>
      </c>
      <c r="D132" s="2">
        <v>329456.34999999998</v>
      </c>
    </row>
    <row r="133" spans="1:4">
      <c r="A133" s="45" t="s">
        <v>637</v>
      </c>
      <c r="B133">
        <v>0</v>
      </c>
      <c r="C133" t="s">
        <v>638</v>
      </c>
      <c r="D133" s="2">
        <v>311269.01</v>
      </c>
    </row>
    <row r="134" spans="1:4">
      <c r="A134" s="45" t="s">
        <v>90</v>
      </c>
      <c r="B134">
        <v>-9</v>
      </c>
      <c r="C134" t="s">
        <v>461</v>
      </c>
      <c r="D134" s="2">
        <v>18187.34</v>
      </c>
    </row>
    <row r="135" spans="1:4">
      <c r="A135" s="45" t="s">
        <v>91</v>
      </c>
      <c r="B135">
        <v>0</v>
      </c>
      <c r="C135" t="s">
        <v>462</v>
      </c>
      <c r="D135" s="2">
        <v>94622.67</v>
      </c>
    </row>
    <row r="136" spans="1:4">
      <c r="A136" s="45" t="s">
        <v>92</v>
      </c>
      <c r="B136">
        <v>-9</v>
      </c>
      <c r="C136" t="s">
        <v>463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464</v>
      </c>
      <c r="D138" s="2">
        <v>3442611.36</v>
      </c>
    </row>
    <row r="139" spans="1:4">
      <c r="A139" s="45" t="s">
        <v>96</v>
      </c>
      <c r="B139">
        <v>0</v>
      </c>
      <c r="C139" t="s">
        <v>465</v>
      </c>
      <c r="D139" s="2">
        <v>865877.22</v>
      </c>
    </row>
    <row r="140" spans="1:4">
      <c r="A140" s="45" t="s">
        <v>97</v>
      </c>
      <c r="B140">
        <v>-9</v>
      </c>
      <c r="C140" t="s">
        <v>466</v>
      </c>
      <c r="D140" s="2">
        <v>1103577.68</v>
      </c>
    </row>
    <row r="141" spans="1:4">
      <c r="A141" s="45" t="s">
        <v>98</v>
      </c>
      <c r="B141">
        <v>-7</v>
      </c>
      <c r="C141" t="s">
        <v>467</v>
      </c>
      <c r="D141" s="2">
        <v>79125.73</v>
      </c>
    </row>
    <row r="142" spans="1:4">
      <c r="A142" s="45" t="s">
        <v>99</v>
      </c>
      <c r="B142">
        <v>-5</v>
      </c>
      <c r="C142" t="s">
        <v>468</v>
      </c>
      <c r="D142" s="2">
        <v>65240.13</v>
      </c>
    </row>
    <row r="143" spans="1:4">
      <c r="A143" s="45" t="s">
        <v>100</v>
      </c>
      <c r="B143">
        <v>-1</v>
      </c>
      <c r="C143" t="s">
        <v>469</v>
      </c>
      <c r="D143" s="2">
        <v>611912.44999999995</v>
      </c>
    </row>
    <row r="144" spans="1:4">
      <c r="A144" s="45" t="s">
        <v>101</v>
      </c>
      <c r="B144">
        <v>-8</v>
      </c>
      <c r="C144" t="s">
        <v>470</v>
      </c>
      <c r="D144" s="2">
        <v>37505.410000000003</v>
      </c>
    </row>
    <row r="145" spans="1:4">
      <c r="A145" s="45" t="s">
        <v>102</v>
      </c>
      <c r="B145">
        <v>-4</v>
      </c>
      <c r="C145" t="s">
        <v>471</v>
      </c>
      <c r="D145" s="2">
        <v>223246.51</v>
      </c>
    </row>
    <row r="146" spans="1:4">
      <c r="A146" s="45" t="s">
        <v>103</v>
      </c>
      <c r="B146">
        <v>-2</v>
      </c>
      <c r="C146" t="s">
        <v>472</v>
      </c>
      <c r="D146" s="2">
        <v>412820.2</v>
      </c>
    </row>
    <row r="147" spans="1:4">
      <c r="A147" s="45" t="s">
        <v>104</v>
      </c>
      <c r="B147">
        <v>0</v>
      </c>
      <c r="C147" t="s">
        <v>473</v>
      </c>
      <c r="D147" s="2">
        <v>43155.78</v>
      </c>
    </row>
    <row r="148" spans="1:4">
      <c r="A148" s="45" t="s">
        <v>105</v>
      </c>
      <c r="B148">
        <v>-9</v>
      </c>
      <c r="C148" t="s">
        <v>474</v>
      </c>
      <c r="D148" s="2">
        <v>113.72</v>
      </c>
    </row>
    <row r="149" spans="1:4">
      <c r="A149" s="45" t="s">
        <v>475</v>
      </c>
      <c r="B149">
        <v>-1</v>
      </c>
      <c r="C149" t="s">
        <v>476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477</v>
      </c>
      <c r="D151" s="2">
        <v>20495.25</v>
      </c>
    </row>
    <row r="152" spans="1:4">
      <c r="A152" s="45" t="s">
        <v>109</v>
      </c>
      <c r="B152">
        <v>-8</v>
      </c>
      <c r="C152" t="s">
        <v>478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479</v>
      </c>
      <c r="D154" s="2">
        <v>1584800</v>
      </c>
    </row>
    <row r="155" spans="1:4">
      <c r="A155" s="45" t="s">
        <v>113</v>
      </c>
      <c r="B155">
        <v>0</v>
      </c>
      <c r="C155" t="s">
        <v>480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481</v>
      </c>
      <c r="D157" s="2">
        <v>607533.81999999995</v>
      </c>
    </row>
    <row r="158" spans="1:4">
      <c r="A158" s="45" t="s">
        <v>117</v>
      </c>
      <c r="B158">
        <v>-6</v>
      </c>
      <c r="C158" t="s">
        <v>482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483</v>
      </c>
      <c r="D160" s="2">
        <v>38569.14</v>
      </c>
    </row>
    <row r="161" spans="1:4">
      <c r="A161" s="45" t="s">
        <v>121</v>
      </c>
      <c r="B161">
        <v>-3</v>
      </c>
      <c r="C161" t="s">
        <v>483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484</v>
      </c>
      <c r="D163" s="2">
        <v>116481.54</v>
      </c>
    </row>
    <row r="164" spans="1:4">
      <c r="A164" s="45" t="s">
        <v>485</v>
      </c>
      <c r="B164">
        <v>-3</v>
      </c>
      <c r="C164" t="s">
        <v>486</v>
      </c>
      <c r="D164" s="2">
        <v>15000</v>
      </c>
    </row>
    <row r="165" spans="1:4">
      <c r="A165" s="45" t="s">
        <v>290</v>
      </c>
      <c r="B165">
        <v>-1</v>
      </c>
      <c r="C165" t="s">
        <v>487</v>
      </c>
      <c r="D165" s="2">
        <v>10</v>
      </c>
    </row>
    <row r="166" spans="1:4">
      <c r="A166" s="45" t="s">
        <v>125</v>
      </c>
      <c r="B166">
        <v>-6</v>
      </c>
      <c r="C166" t="s">
        <v>484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488</v>
      </c>
      <c r="D170" s="2">
        <v>300</v>
      </c>
    </row>
    <row r="171" spans="1:4">
      <c r="A171" s="45" t="s">
        <v>337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489</v>
      </c>
      <c r="D173" s="2">
        <v>5449581.4500000002</v>
      </c>
    </row>
    <row r="174" spans="1:4">
      <c r="A174" s="45" t="s">
        <v>136</v>
      </c>
      <c r="B174">
        <v>-3</v>
      </c>
      <c r="C174" t="s">
        <v>489</v>
      </c>
      <c r="D174" s="2">
        <v>5449581.4500000002</v>
      </c>
    </row>
    <row r="175" spans="1:4">
      <c r="A175" s="45" t="s">
        <v>490</v>
      </c>
      <c r="B175">
        <v>-4</v>
      </c>
      <c r="C175" t="s">
        <v>491</v>
      </c>
      <c r="D175" s="2">
        <v>76832.45</v>
      </c>
    </row>
    <row r="176" spans="1:4">
      <c r="A176" s="45" t="s">
        <v>492</v>
      </c>
      <c r="B176">
        <v>-3</v>
      </c>
      <c r="C176" t="s">
        <v>493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494</v>
      </c>
      <c r="D178" s="2">
        <v>1183132.82</v>
      </c>
    </row>
    <row r="179" spans="1:4">
      <c r="A179" s="45" t="s">
        <v>140</v>
      </c>
      <c r="B179">
        <v>-7</v>
      </c>
      <c r="C179" t="s">
        <v>495</v>
      </c>
      <c r="D179" s="2">
        <v>1183132.82</v>
      </c>
    </row>
    <row r="180" spans="1:4">
      <c r="A180" s="45" t="s">
        <v>496</v>
      </c>
      <c r="B180">
        <v>-8</v>
      </c>
      <c r="C180" t="s">
        <v>497</v>
      </c>
      <c r="D180" s="2">
        <v>16680.73</v>
      </c>
    </row>
    <row r="181" spans="1:4">
      <c r="A181" s="45" t="s">
        <v>498</v>
      </c>
      <c r="B181">
        <v>-7</v>
      </c>
      <c r="C181" t="s">
        <v>499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500</v>
      </c>
      <c r="D184" s="2">
        <v>547.33000000000004</v>
      </c>
    </row>
    <row r="185" spans="1:4">
      <c r="A185" s="45" t="s">
        <v>501</v>
      </c>
      <c r="B185">
        <v>0</v>
      </c>
      <c r="C185" t="s">
        <v>502</v>
      </c>
      <c r="D185" s="2">
        <v>943676.94</v>
      </c>
    </row>
    <row r="186" spans="1:4">
      <c r="A186" s="45" t="s">
        <v>338</v>
      </c>
      <c r="B186">
        <v>-8</v>
      </c>
      <c r="C186" t="s">
        <v>503</v>
      </c>
      <c r="D186" s="2">
        <v>9469445.2599999998</v>
      </c>
    </row>
    <row r="187" spans="1:4">
      <c r="A187" s="45" t="s">
        <v>145</v>
      </c>
      <c r="B187">
        <v>-6</v>
      </c>
      <c r="C187" t="s">
        <v>504</v>
      </c>
      <c r="D187" s="2">
        <v>3904.79</v>
      </c>
    </row>
    <row r="188" spans="1:4">
      <c r="A188" s="45" t="s">
        <v>146</v>
      </c>
      <c r="B188">
        <v>-4</v>
      </c>
      <c r="C188" t="s">
        <v>505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341</v>
      </c>
      <c r="B192">
        <v>-5</v>
      </c>
      <c r="C192" t="s">
        <v>506</v>
      </c>
      <c r="D192" s="2">
        <v>27770863.710000001</v>
      </c>
    </row>
    <row r="193" spans="1:4">
      <c r="A193" s="45" t="s">
        <v>152</v>
      </c>
      <c r="B193">
        <v>-3</v>
      </c>
      <c r="C193" t="s">
        <v>506</v>
      </c>
      <c r="D193" s="2">
        <v>27770863.710000001</v>
      </c>
    </row>
    <row r="194" spans="1:4">
      <c r="A194" s="45" t="s">
        <v>507</v>
      </c>
      <c r="B194">
        <v>-4</v>
      </c>
      <c r="C194" t="s">
        <v>602</v>
      </c>
      <c r="D194" s="2">
        <v>229360.04</v>
      </c>
    </row>
    <row r="195" spans="1:4">
      <c r="A195" s="45" t="s">
        <v>508</v>
      </c>
      <c r="B195">
        <v>-5</v>
      </c>
      <c r="C195" t="s">
        <v>509</v>
      </c>
      <c r="D195" s="2">
        <v>229360.04</v>
      </c>
    </row>
    <row r="196" spans="1:4">
      <c r="A196" s="45" t="s">
        <v>153</v>
      </c>
      <c r="B196">
        <v>-6</v>
      </c>
      <c r="C196" t="s">
        <v>510</v>
      </c>
      <c r="D196" s="2">
        <v>-7185.28</v>
      </c>
    </row>
    <row r="197" spans="1:4">
      <c r="A197" s="45" t="s">
        <v>343</v>
      </c>
      <c r="B197">
        <v>-4</v>
      </c>
      <c r="C197" t="s">
        <v>511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342</v>
      </c>
      <c r="B199">
        <v>-9</v>
      </c>
      <c r="C199" t="s">
        <v>512</v>
      </c>
      <c r="D199" s="2">
        <v>10005799.5</v>
      </c>
    </row>
    <row r="200" spans="1:4">
      <c r="A200" s="45" t="s">
        <v>156</v>
      </c>
      <c r="B200">
        <v>-7</v>
      </c>
      <c r="C200" t="s">
        <v>512</v>
      </c>
      <c r="D200" s="2">
        <v>10005799.5</v>
      </c>
    </row>
    <row r="201" spans="1:4">
      <c r="A201" s="45" t="s">
        <v>513</v>
      </c>
      <c r="B201">
        <v>-8</v>
      </c>
      <c r="C201" t="s">
        <v>726</v>
      </c>
      <c r="D201" s="2">
        <v>82569.61</v>
      </c>
    </row>
    <row r="202" spans="1:4">
      <c r="A202" s="45" t="s">
        <v>514</v>
      </c>
      <c r="B202">
        <v>-9</v>
      </c>
      <c r="C202" t="s">
        <v>515</v>
      </c>
      <c r="D202" s="2">
        <v>82569.61</v>
      </c>
    </row>
    <row r="203" spans="1:4">
      <c r="A203" s="45" t="s">
        <v>157</v>
      </c>
      <c r="B203">
        <v>0</v>
      </c>
      <c r="C203" t="s">
        <v>516</v>
      </c>
      <c r="D203" s="2">
        <v>-2586.6999999999998</v>
      </c>
    </row>
    <row r="204" spans="1:4">
      <c r="A204" s="47" t="s">
        <v>344</v>
      </c>
      <c r="B204">
        <v>-8</v>
      </c>
      <c r="C204" t="s">
        <v>517</v>
      </c>
      <c r="D204" s="2">
        <v>-2586.6999999999998</v>
      </c>
    </row>
    <row r="205" spans="1:4">
      <c r="A205" s="45">
        <v>4</v>
      </c>
      <c r="B205">
        <v>-6</v>
      </c>
      <c r="C205" t="s">
        <v>345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323</v>
      </c>
      <c r="B207">
        <v>-6</v>
      </c>
      <c r="C207" t="s">
        <v>308</v>
      </c>
      <c r="D207" s="2">
        <v>196736373.74000001</v>
      </c>
    </row>
    <row r="208" spans="1:4">
      <c r="A208" s="45" t="s">
        <v>309</v>
      </c>
      <c r="B208">
        <v>0</v>
      </c>
      <c r="C208" t="s">
        <v>310</v>
      </c>
      <c r="D208" s="2">
        <v>196736373.74000001</v>
      </c>
    </row>
    <row r="209" spans="1:7">
      <c r="A209" s="45" t="s">
        <v>311</v>
      </c>
      <c r="B209">
        <v>-1</v>
      </c>
      <c r="C209" t="s">
        <v>729</v>
      </c>
      <c r="D209" s="2">
        <v>196736373.74000001</v>
      </c>
    </row>
    <row r="210" spans="1:7">
      <c r="A210" s="45" t="s">
        <v>247</v>
      </c>
      <c r="B210">
        <v>0</v>
      </c>
      <c r="C210" t="s">
        <v>730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324</v>
      </c>
      <c r="G211" s="2">
        <f>+D212</f>
        <v>20106491.969999999</v>
      </c>
    </row>
    <row r="212" spans="1:7">
      <c r="A212" s="45" t="s">
        <v>324</v>
      </c>
      <c r="B212">
        <v>-8</v>
      </c>
      <c r="C212" t="s">
        <v>518</v>
      </c>
      <c r="D212" s="2">
        <v>20106491.969999999</v>
      </c>
      <c r="F212" t="s">
        <v>524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519</v>
      </c>
      <c r="D213" s="2">
        <v>20106491.969999999</v>
      </c>
      <c r="F213" t="s">
        <v>325</v>
      </c>
      <c r="G213" s="2">
        <f>+D226</f>
        <v>428928.08</v>
      </c>
    </row>
    <row r="214" spans="1:7">
      <c r="A214" s="45" t="s">
        <v>301</v>
      </c>
      <c r="B214">
        <v>-8</v>
      </c>
      <c r="C214" t="s">
        <v>520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521</v>
      </c>
      <c r="D215" s="2">
        <v>4405079.59</v>
      </c>
    </row>
    <row r="216" spans="1:7">
      <c r="A216" s="45" t="s">
        <v>164</v>
      </c>
      <c r="B216">
        <v>-4</v>
      </c>
      <c r="C216" t="s">
        <v>522</v>
      </c>
      <c r="D216" s="2">
        <v>5337932.0199999996</v>
      </c>
    </row>
    <row r="217" spans="1:7">
      <c r="A217" s="45" t="s">
        <v>165</v>
      </c>
      <c r="B217">
        <v>-2</v>
      </c>
      <c r="C217" t="s">
        <v>523</v>
      </c>
      <c r="D217" s="2">
        <v>1158893.1399999999</v>
      </c>
    </row>
    <row r="218" spans="1:7">
      <c r="A218" s="45" t="s">
        <v>524</v>
      </c>
      <c r="B218">
        <v>-1</v>
      </c>
      <c r="C218" t="s">
        <v>525</v>
      </c>
      <c r="D218" s="2">
        <v>73439.63</v>
      </c>
    </row>
    <row r="219" spans="1:7">
      <c r="A219" s="45" t="s">
        <v>526</v>
      </c>
      <c r="B219">
        <v>-9</v>
      </c>
      <c r="C219" t="s">
        <v>527</v>
      </c>
      <c r="D219" s="2">
        <v>73439.63</v>
      </c>
    </row>
    <row r="220" spans="1:7">
      <c r="A220" s="45" t="s">
        <v>528</v>
      </c>
      <c r="B220">
        <v>-5</v>
      </c>
      <c r="C220" t="s">
        <v>529</v>
      </c>
      <c r="D220" s="2">
        <v>73439.63</v>
      </c>
    </row>
    <row r="221" spans="1:7">
      <c r="A221" s="45" t="s">
        <v>326</v>
      </c>
      <c r="B221">
        <v>-5</v>
      </c>
      <c r="C221" t="s">
        <v>530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531</v>
      </c>
      <c r="D223" s="2">
        <v>210684754.06999999</v>
      </c>
    </row>
    <row r="224" spans="1:7">
      <c r="A224" s="45" t="s">
        <v>169</v>
      </c>
      <c r="B224">
        <v>-8</v>
      </c>
      <c r="C224" t="s">
        <v>532</v>
      </c>
      <c r="D224" s="2">
        <v>63161042.780000001</v>
      </c>
    </row>
    <row r="225" spans="1:4">
      <c r="A225" s="45" t="s">
        <v>325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533</v>
      </c>
      <c r="D227" s="2">
        <v>428928.08</v>
      </c>
    </row>
    <row r="228" spans="1:4">
      <c r="A228" s="45" t="s">
        <v>174</v>
      </c>
      <c r="B228">
        <v>-9</v>
      </c>
      <c r="C228" t="s">
        <v>542</v>
      </c>
      <c r="D228" s="2">
        <v>316779.36</v>
      </c>
    </row>
    <row r="229" spans="1:4">
      <c r="A229" s="45" t="s">
        <v>175</v>
      </c>
      <c r="B229">
        <v>-7</v>
      </c>
      <c r="C229" t="s">
        <v>543</v>
      </c>
      <c r="D229" s="2">
        <v>87985.26</v>
      </c>
    </row>
    <row r="230" spans="1:4">
      <c r="A230" s="45" t="s">
        <v>176</v>
      </c>
      <c r="B230">
        <v>-5</v>
      </c>
      <c r="C230" t="s">
        <v>544</v>
      </c>
      <c r="D230" s="2">
        <v>24163.46</v>
      </c>
    </row>
    <row r="231" spans="1:4">
      <c r="A231" s="45" t="s">
        <v>545</v>
      </c>
      <c r="B231">
        <v>-7</v>
      </c>
      <c r="C231" t="s">
        <v>546</v>
      </c>
      <c r="D231" s="2">
        <v>2013542.19</v>
      </c>
    </row>
    <row r="232" spans="1:4">
      <c r="A232" s="45" t="s">
        <v>547</v>
      </c>
      <c r="B232">
        <v>-2</v>
      </c>
      <c r="C232" t="s">
        <v>546</v>
      </c>
      <c r="D232" s="2">
        <v>2013542.19</v>
      </c>
    </row>
    <row r="233" spans="1:4">
      <c r="A233" s="45" t="s">
        <v>548</v>
      </c>
      <c r="B233">
        <v>-7</v>
      </c>
      <c r="C233" t="s">
        <v>549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550</v>
      </c>
      <c r="D235" s="2">
        <v>3264265.29</v>
      </c>
    </row>
    <row r="236" spans="1:4">
      <c r="A236" s="45" t="s">
        <v>180</v>
      </c>
      <c r="B236">
        <v>-9</v>
      </c>
      <c r="C236" t="s">
        <v>551</v>
      </c>
      <c r="D236" s="2">
        <v>242178.11</v>
      </c>
    </row>
    <row r="237" spans="1:4">
      <c r="A237" s="45" t="s">
        <v>181</v>
      </c>
      <c r="B237">
        <v>-7</v>
      </c>
      <c r="C237" t="s">
        <v>552</v>
      </c>
      <c r="D237" s="2">
        <v>490420.18</v>
      </c>
    </row>
    <row r="238" spans="1:4">
      <c r="A238" s="45" t="s">
        <v>182</v>
      </c>
      <c r="B238">
        <v>-5</v>
      </c>
      <c r="C238" t="s">
        <v>553</v>
      </c>
      <c r="D238" s="2">
        <v>31248.01</v>
      </c>
    </row>
    <row r="239" spans="1:4">
      <c r="A239" s="45" t="s">
        <v>183</v>
      </c>
      <c r="B239">
        <v>-1</v>
      </c>
      <c r="C239" t="s">
        <v>554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327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591</v>
      </c>
      <c r="D245" s="2">
        <v>4000000000</v>
      </c>
    </row>
    <row r="246" spans="1:4">
      <c r="A246" s="45" t="s">
        <v>291</v>
      </c>
      <c r="B246">
        <v>0</v>
      </c>
      <c r="C246" t="s">
        <v>292</v>
      </c>
      <c r="D246" s="2">
        <v>167259.56</v>
      </c>
    </row>
    <row r="247" spans="1:4">
      <c r="A247" s="45" t="s">
        <v>293</v>
      </c>
      <c r="B247">
        <v>-4</v>
      </c>
      <c r="C247" t="s">
        <v>294</v>
      </c>
      <c r="D247" s="2">
        <v>167259.56</v>
      </c>
    </row>
    <row r="248" spans="1:4">
      <c r="A248" s="45" t="s">
        <v>295</v>
      </c>
      <c r="B248">
        <v>-5</v>
      </c>
      <c r="C248" t="s">
        <v>294</v>
      </c>
      <c r="D248" s="2">
        <v>167259.56</v>
      </c>
    </row>
    <row r="249" spans="1:4">
      <c r="A249" s="47" t="s">
        <v>296</v>
      </c>
      <c r="B249">
        <v>-8</v>
      </c>
      <c r="C249" t="s">
        <v>556</v>
      </c>
      <c r="D249" s="2">
        <v>167259.56</v>
      </c>
    </row>
    <row r="250" spans="1:4">
      <c r="A250" s="45" t="s">
        <v>330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557</v>
      </c>
      <c r="D252" s="2">
        <v>144135793.43000001</v>
      </c>
    </row>
    <row r="253" spans="1:4">
      <c r="A253" s="45" t="s">
        <v>200</v>
      </c>
      <c r="B253">
        <v>0</v>
      </c>
      <c r="C253" t="s">
        <v>557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558</v>
      </c>
      <c r="D256" s="2">
        <v>1214377794.6199999</v>
      </c>
    </row>
    <row r="257" spans="1:4">
      <c r="A257" s="45" t="s">
        <v>329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559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560</v>
      </c>
      <c r="D262" s="2">
        <v>-90972509.540000007</v>
      </c>
    </row>
    <row r="263" spans="1:4">
      <c r="A263" s="45" t="s">
        <v>214</v>
      </c>
      <c r="B263">
        <v>-1</v>
      </c>
      <c r="C263" t="s">
        <v>561</v>
      </c>
      <c r="D263" s="2">
        <v>-90972509.540000007</v>
      </c>
    </row>
    <row r="264" spans="1:4">
      <c r="A264" s="45" t="s">
        <v>297</v>
      </c>
      <c r="B264">
        <v>-8</v>
      </c>
      <c r="C264" t="s">
        <v>298</v>
      </c>
      <c r="D264" s="2">
        <v>10980337.07</v>
      </c>
    </row>
    <row r="265" spans="1:4">
      <c r="A265" s="45" t="s">
        <v>299</v>
      </c>
      <c r="B265">
        <v>-9</v>
      </c>
      <c r="C265" t="s">
        <v>298</v>
      </c>
      <c r="D265" s="2">
        <v>10980337.07</v>
      </c>
    </row>
    <row r="266" spans="1:4">
      <c r="A266" s="45" t="s">
        <v>300</v>
      </c>
      <c r="B266">
        <v>-7</v>
      </c>
      <c r="C266" t="s">
        <v>562</v>
      </c>
      <c r="D266" s="2">
        <v>10980337.07</v>
      </c>
    </row>
    <row r="267" spans="1:4">
      <c r="A267" s="45" t="s">
        <v>679</v>
      </c>
      <c r="B267">
        <v>-1</v>
      </c>
      <c r="C267" t="s">
        <v>680</v>
      </c>
      <c r="D267" s="2">
        <v>-828363678.90999997</v>
      </c>
    </row>
    <row r="268" spans="1:4">
      <c r="A268" s="45" t="s">
        <v>681</v>
      </c>
      <c r="B268">
        <v>-5</v>
      </c>
      <c r="C268" t="s">
        <v>680</v>
      </c>
      <c r="D268" s="2">
        <v>-828363678.90999997</v>
      </c>
    </row>
    <row r="269" spans="1:4">
      <c r="A269" s="45" t="s">
        <v>682</v>
      </c>
      <c r="B269">
        <v>0</v>
      </c>
      <c r="C269" t="s">
        <v>680</v>
      </c>
      <c r="D269" s="2">
        <v>-828363678.90999997</v>
      </c>
    </row>
    <row r="270" spans="1:4">
      <c r="A270" s="45" t="s">
        <v>683</v>
      </c>
      <c r="B270">
        <v>-5</v>
      </c>
      <c r="C270" t="s">
        <v>684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339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563</v>
      </c>
      <c r="D276" s="2">
        <v>9226931.5999999996</v>
      </c>
    </row>
    <row r="277" spans="1:4">
      <c r="A277" s="45" t="s">
        <v>340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564</v>
      </c>
      <c r="D279" s="2">
        <v>34524345.469999999</v>
      </c>
    </row>
    <row r="280" spans="1:4">
      <c r="A280" s="45" t="s">
        <v>228</v>
      </c>
      <c r="B280">
        <v>-3</v>
      </c>
      <c r="C280" t="s">
        <v>565</v>
      </c>
      <c r="D280" s="2">
        <v>34524345.469999999</v>
      </c>
    </row>
    <row r="281" spans="1:4">
      <c r="A281" s="45" t="s">
        <v>566</v>
      </c>
      <c r="B281">
        <v>0</v>
      </c>
      <c r="C281" t="s">
        <v>567</v>
      </c>
      <c r="D281" s="2">
        <v>24203959.329999998</v>
      </c>
    </row>
    <row r="282" spans="1:4">
      <c r="A282" s="45" t="s">
        <v>568</v>
      </c>
      <c r="B282">
        <v>-9</v>
      </c>
      <c r="C282" t="s">
        <v>569</v>
      </c>
      <c r="D282" s="2">
        <v>24203959.329999998</v>
      </c>
    </row>
    <row r="283" spans="1:4">
      <c r="A283" s="45" t="s">
        <v>570</v>
      </c>
      <c r="B283">
        <v>-7</v>
      </c>
      <c r="C283" t="s">
        <v>571</v>
      </c>
      <c r="D283" s="2">
        <v>21900744.82</v>
      </c>
    </row>
    <row r="284" spans="1:4">
      <c r="A284" s="45" t="s">
        <v>572</v>
      </c>
      <c r="B284">
        <v>-5</v>
      </c>
      <c r="C284" t="s">
        <v>573</v>
      </c>
      <c r="D284" s="2">
        <v>1292261.17</v>
      </c>
    </row>
    <row r="285" spans="1:4">
      <c r="A285" s="45" t="s">
        <v>574</v>
      </c>
      <c r="B285">
        <v>-3</v>
      </c>
      <c r="C285" t="s">
        <v>575</v>
      </c>
      <c r="D285" s="2">
        <v>1010953.34</v>
      </c>
    </row>
    <row r="286" spans="1:4">
      <c r="A286" s="45" t="s">
        <v>576</v>
      </c>
      <c r="B286">
        <v>-8</v>
      </c>
      <c r="C286" t="s">
        <v>577</v>
      </c>
      <c r="D286" s="2">
        <v>24013871.940000001</v>
      </c>
    </row>
    <row r="287" spans="1:4">
      <c r="A287" s="47" t="s">
        <v>578</v>
      </c>
      <c r="B287">
        <v>-3</v>
      </c>
      <c r="C287" t="s">
        <v>579</v>
      </c>
      <c r="D287" s="2">
        <v>24013871.940000001</v>
      </c>
    </row>
    <row r="288" spans="1:4">
      <c r="A288" s="45" t="s">
        <v>580</v>
      </c>
      <c r="B288">
        <v>-8</v>
      </c>
      <c r="C288" t="s">
        <v>581</v>
      </c>
      <c r="D288" s="2">
        <v>24013871.940000001</v>
      </c>
    </row>
    <row r="289" spans="1:4">
      <c r="A289" s="45" t="s">
        <v>332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314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335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582</v>
      </c>
      <c r="D296">
        <v>11.86</v>
      </c>
    </row>
    <row r="297" spans="1:4">
      <c r="A297" s="36" t="s">
        <v>240</v>
      </c>
      <c r="B297" s="36">
        <v>-5</v>
      </c>
      <c r="C297" t="s">
        <v>583</v>
      </c>
      <c r="D297" s="2">
        <v>11.86</v>
      </c>
    </row>
    <row r="298" spans="1:4">
      <c r="A298" s="36" t="s">
        <v>336</v>
      </c>
      <c r="B298">
        <v>-9</v>
      </c>
      <c r="C298" t="s">
        <v>584</v>
      </c>
      <c r="D298" s="2">
        <v>70412757.760000005</v>
      </c>
    </row>
    <row r="299" spans="1:4">
      <c r="A299" s="36" t="s">
        <v>333</v>
      </c>
      <c r="B299">
        <v>-1</v>
      </c>
      <c r="C299" t="s">
        <v>585</v>
      </c>
      <c r="D299" s="2">
        <v>70412757.760000005</v>
      </c>
    </row>
    <row r="300" spans="1:4">
      <c r="A300" s="36" t="s">
        <v>241</v>
      </c>
      <c r="B300">
        <v>-9</v>
      </c>
      <c r="C300" t="s">
        <v>586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616</v>
      </c>
      <c r="B303" t="s">
        <v>617</v>
      </c>
      <c r="C303" t="s">
        <v>716</v>
      </c>
      <c r="D303" t="s">
        <v>717</v>
      </c>
    </row>
    <row r="304" spans="1:4">
      <c r="A304" s="36" t="s">
        <v>655</v>
      </c>
      <c r="B304" t="s">
        <v>656</v>
      </c>
      <c r="C304" t="s">
        <v>657</v>
      </c>
    </row>
    <row r="305" spans="1:4">
      <c r="A305" s="36" t="s">
        <v>658</v>
      </c>
      <c r="C305" t="s">
        <v>718</v>
      </c>
      <c r="D305" t="s">
        <v>719</v>
      </c>
    </row>
    <row r="306" spans="1:4">
      <c r="A306" s="36" t="s">
        <v>720</v>
      </c>
      <c r="B306" t="s">
        <v>659</v>
      </c>
      <c r="C306" t="s">
        <v>721</v>
      </c>
      <c r="D306" t="s">
        <v>731</v>
      </c>
    </row>
    <row r="307" spans="1:4">
      <c r="A307" s="49">
        <v>0.65390046296296289</v>
      </c>
      <c r="C307" t="s">
        <v>712</v>
      </c>
      <c r="D307" t="s">
        <v>713</v>
      </c>
    </row>
    <row r="308" spans="1:4">
      <c r="A308" s="36" t="s">
        <v>651</v>
      </c>
      <c r="B308" t="s">
        <v>652</v>
      </c>
      <c r="C308" t="s">
        <v>727</v>
      </c>
      <c r="D308" t="s">
        <v>728</v>
      </c>
    </row>
    <row r="309" spans="1:4">
      <c r="A309" s="36" t="s">
        <v>616</v>
      </c>
      <c r="B309" t="s">
        <v>617</v>
      </c>
      <c r="C309" t="s">
        <v>716</v>
      </c>
      <c r="D309" t="s">
        <v>717</v>
      </c>
    </row>
    <row r="310" spans="1:4">
      <c r="A310" s="36" t="s">
        <v>618</v>
      </c>
      <c r="B310" t="s">
        <v>619</v>
      </c>
      <c r="C310" t="s">
        <v>620</v>
      </c>
    </row>
    <row r="311" spans="1:4">
      <c r="A311" s="36" t="s">
        <v>616</v>
      </c>
      <c r="B311" t="s">
        <v>617</v>
      </c>
      <c r="C311" t="s">
        <v>716</v>
      </c>
      <c r="D311" t="s">
        <v>717</v>
      </c>
    </row>
    <row r="312" spans="1:4">
      <c r="A312" s="36"/>
    </row>
    <row r="313" spans="1:4">
      <c r="A313" s="36" t="s">
        <v>587</v>
      </c>
      <c r="B313">
        <v>-1</v>
      </c>
      <c r="C313" t="s">
        <v>588</v>
      </c>
      <c r="D313" s="2">
        <v>72.78</v>
      </c>
    </row>
    <row r="314" spans="1:4">
      <c r="A314" s="36">
        <v>9</v>
      </c>
      <c r="B314">
        <v>-8</v>
      </c>
      <c r="C314" t="s">
        <v>625</v>
      </c>
      <c r="D314" s="2">
        <v>74647059.890000001</v>
      </c>
    </row>
    <row r="315" spans="1:4">
      <c r="A315" s="36" t="s">
        <v>639</v>
      </c>
      <c r="B315">
        <v>-8</v>
      </c>
      <c r="C315" t="s">
        <v>625</v>
      </c>
      <c r="D315" s="2">
        <v>74647059.890000001</v>
      </c>
    </row>
    <row r="316" spans="1:4">
      <c r="A316" s="36" t="s">
        <v>640</v>
      </c>
      <c r="B316">
        <v>-1</v>
      </c>
      <c r="C316" t="s">
        <v>628</v>
      </c>
      <c r="D316" s="2">
        <v>74647059.890000001</v>
      </c>
    </row>
    <row r="317" spans="1:4">
      <c r="A317" s="36" t="s">
        <v>641</v>
      </c>
      <c r="B317">
        <v>-5</v>
      </c>
      <c r="C317" t="s">
        <v>642</v>
      </c>
      <c r="D317" s="2">
        <v>74647059.890000001</v>
      </c>
    </row>
    <row r="318" spans="1:4">
      <c r="A318" s="36" t="s">
        <v>643</v>
      </c>
      <c r="B318">
        <v>-1</v>
      </c>
      <c r="C318" t="s">
        <v>644</v>
      </c>
      <c r="D318" s="2">
        <v>74647059.890000001</v>
      </c>
    </row>
    <row r="319" spans="1:4">
      <c r="A319" s="36" t="s">
        <v>645</v>
      </c>
      <c r="B319">
        <v>-6</v>
      </c>
      <c r="C319" t="s">
        <v>646</v>
      </c>
      <c r="D319" s="2">
        <v>35006416.810000002</v>
      </c>
    </row>
    <row r="320" spans="1:4">
      <c r="A320" s="45" t="s">
        <v>647</v>
      </c>
      <c r="B320">
        <v>-4</v>
      </c>
      <c r="C320" t="s">
        <v>648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732</v>
      </c>
    </row>
    <row r="323" spans="1:4">
      <c r="A323" s="45"/>
    </row>
    <row r="363" spans="1:4">
      <c r="A363" t="s">
        <v>616</v>
      </c>
      <c r="B363" t="s">
        <v>617</v>
      </c>
      <c r="C363" t="s">
        <v>716</v>
      </c>
      <c r="D363" t="s">
        <v>717</v>
      </c>
    </row>
    <row r="364" spans="1:4">
      <c r="A364" t="s">
        <v>655</v>
      </c>
      <c r="B364" t="s">
        <v>656</v>
      </c>
      <c r="C364" t="s">
        <v>657</v>
      </c>
    </row>
    <row r="365" spans="1:4">
      <c r="A365" t="s">
        <v>658</v>
      </c>
      <c r="C365" t="s">
        <v>718</v>
      </c>
      <c r="D365" t="s">
        <v>719</v>
      </c>
    </row>
    <row r="366" spans="1:4">
      <c r="A366" t="s">
        <v>720</v>
      </c>
      <c r="B366" t="s">
        <v>659</v>
      </c>
      <c r="C366" t="s">
        <v>721</v>
      </c>
      <c r="D366" t="s">
        <v>733</v>
      </c>
    </row>
    <row r="367" spans="1:4">
      <c r="A367" s="50">
        <v>0.65390046296296289</v>
      </c>
      <c r="C367" t="s">
        <v>712</v>
      </c>
      <c r="D367" t="s">
        <v>713</v>
      </c>
    </row>
    <row r="368" spans="1:4">
      <c r="A368" t="s">
        <v>651</v>
      </c>
      <c r="B368" t="s">
        <v>652</v>
      </c>
      <c r="C368" t="s">
        <v>727</v>
      </c>
      <c r="D368" t="s">
        <v>728</v>
      </c>
    </row>
    <row r="369" spans="1:4">
      <c r="A369" t="s">
        <v>616</v>
      </c>
      <c r="B369" t="s">
        <v>617</v>
      </c>
      <c r="C369" t="s">
        <v>716</v>
      </c>
      <c r="D369" t="s">
        <v>717</v>
      </c>
    </row>
    <row r="370" spans="1:4">
      <c r="C370" t="s">
        <v>734</v>
      </c>
      <c r="D370" t="s">
        <v>735</v>
      </c>
    </row>
    <row r="371" spans="1:4">
      <c r="A371" t="s">
        <v>616</v>
      </c>
      <c r="B371" t="s">
        <v>617</v>
      </c>
      <c r="C371" t="s">
        <v>716</v>
      </c>
      <c r="D371" t="s">
        <v>717</v>
      </c>
    </row>
    <row r="379" spans="1:4">
      <c r="A379" t="s">
        <v>696</v>
      </c>
      <c r="B379" t="s">
        <v>672</v>
      </c>
      <c r="C379" t="s">
        <v>697</v>
      </c>
      <c r="D379" t="s">
        <v>698</v>
      </c>
    </row>
    <row r="380" spans="1:4">
      <c r="A380" t="s">
        <v>660</v>
      </c>
      <c r="C380" t="s">
        <v>736</v>
      </c>
      <c r="D380" t="s">
        <v>737</v>
      </c>
    </row>
    <row r="381" spans="1:4">
      <c r="C381" t="s">
        <v>699</v>
      </c>
    </row>
    <row r="389" spans="1:4">
      <c r="A389" t="s">
        <v>662</v>
      </c>
      <c r="B389" t="s">
        <v>663</v>
      </c>
      <c r="C389" t="s">
        <v>664</v>
      </c>
      <c r="D389" t="s">
        <v>665</v>
      </c>
    </row>
    <row r="390" spans="1:4">
      <c r="A390" t="s">
        <v>666</v>
      </c>
      <c r="B390" t="s">
        <v>667</v>
      </c>
      <c r="C390" t="e">
        <f>- RESPONSAVEL PELOS           VICE-PRESIDENTE</f>
        <v>#NAME?</v>
      </c>
      <c r="D390" t="s">
        <v>661</v>
      </c>
    </row>
    <row r="391" spans="1:4">
      <c r="A391" t="s">
        <v>668</v>
      </c>
      <c r="B391" t="s">
        <v>669</v>
      </c>
      <c r="C391" t="s">
        <v>670</v>
      </c>
    </row>
    <row r="399" spans="1:4">
      <c r="A399" t="s">
        <v>671</v>
      </c>
      <c r="B399" t="s">
        <v>672</v>
      </c>
      <c r="C399" t="s">
        <v>673</v>
      </c>
      <c r="D399" t="s">
        <v>700</v>
      </c>
    </row>
    <row r="400" spans="1:4">
      <c r="A400" t="s">
        <v>666</v>
      </c>
      <c r="B400" t="s">
        <v>667</v>
      </c>
      <c r="C400" t="s">
        <v>661</v>
      </c>
      <c r="D400" t="s">
        <v>701</v>
      </c>
    </row>
    <row r="401" spans="1:4">
      <c r="D401" t="s">
        <v>702</v>
      </c>
    </row>
    <row r="409" spans="1:4">
      <c r="A409" t="s">
        <v>703</v>
      </c>
      <c r="B409" t="s">
        <v>704</v>
      </c>
      <c r="C409" t="s">
        <v>705</v>
      </c>
      <c r="D409" t="s">
        <v>706</v>
      </c>
    </row>
    <row r="410" spans="1:4">
      <c r="A410" t="s">
        <v>666</v>
      </c>
      <c r="B410" t="s">
        <v>667</v>
      </c>
      <c r="C410" t="s">
        <v>661</v>
      </c>
      <c r="D410" t="s">
        <v>707</v>
      </c>
    </row>
    <row r="411" spans="1:4">
      <c r="D411" t="s">
        <v>708</v>
      </c>
    </row>
    <row r="419" spans="1:4">
      <c r="A419" t="s">
        <v>616</v>
      </c>
      <c r="B419" t="s">
        <v>617</v>
      </c>
      <c r="C419" t="s">
        <v>716</v>
      </c>
      <c r="D419" t="s">
        <v>717</v>
      </c>
    </row>
    <row r="420" spans="1:4">
      <c r="A420" t="s">
        <v>655</v>
      </c>
      <c r="B420" t="s">
        <v>656</v>
      </c>
      <c r="C420" t="s">
        <v>657</v>
      </c>
    </row>
    <row r="421" spans="1:4">
      <c r="A421" t="s">
        <v>658</v>
      </c>
      <c r="C421" t="s">
        <v>718</v>
      </c>
      <c r="D421" t="s">
        <v>738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:AC36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G8" sqref="G8"/>
    </sheetView>
  </sheetViews>
  <sheetFormatPr defaultColWidth="8.85546875" defaultRowHeight="12" outlineLevelRow="1" outlineLevelCol="1"/>
  <cols>
    <col min="1" max="1" width="1.7109375" style="201" customWidth="1"/>
    <col min="2" max="2" width="40.5703125" style="201" customWidth="1"/>
    <col min="3" max="3" width="8.28515625" style="201" bestFit="1" customWidth="1"/>
    <col min="4" max="4" width="12.28515625" style="224" customWidth="1"/>
    <col min="5" max="7" width="12.140625" style="224" customWidth="1"/>
    <col min="8" max="9" width="14.42578125" style="224" hidden="1" customWidth="1" outlineLevel="1"/>
    <col min="10" max="10" width="12.140625" style="224" hidden="1" customWidth="1" outlineLevel="1"/>
    <col min="11" max="11" width="15.7109375" style="224" hidden="1" customWidth="1" outlineLevel="1"/>
    <col min="12" max="13" width="12.140625" style="224" hidden="1" customWidth="1" outlineLevel="1"/>
    <col min="14" max="14" width="15.7109375" style="224" hidden="1" customWidth="1" outlineLevel="1"/>
    <col min="15" max="15" width="12.140625" style="224" hidden="1" customWidth="1" outlineLevel="1"/>
    <col min="16" max="16" width="15.7109375" style="224" hidden="1" customWidth="1" outlineLevel="1"/>
    <col min="17" max="18" width="12.140625" style="224" hidden="1" customWidth="1" outlineLevel="1"/>
    <col min="19" max="23" width="15.7109375" style="224" hidden="1" customWidth="1" outlineLevel="1"/>
    <col min="24" max="24" width="11.28515625" style="224" hidden="1" customWidth="1" outlineLevel="1"/>
    <col min="25" max="28" width="15.7109375" style="224" hidden="1" customWidth="1" outlineLevel="1"/>
    <col min="29" max="29" width="3" style="201" customWidth="1" collapsed="1"/>
    <col min="30" max="16384" width="8.85546875" style="201"/>
  </cols>
  <sheetData>
    <row r="1" spans="1:29">
      <c r="L1" s="224" t="s">
        <v>1366</v>
      </c>
      <c r="M1" s="224" t="s">
        <v>1366</v>
      </c>
    </row>
    <row r="3" spans="1:29" s="198" customFormat="1" ht="15" customHeight="1">
      <c r="A3" s="197"/>
      <c r="B3" s="510" t="s">
        <v>1370</v>
      </c>
      <c r="C3" s="511"/>
      <c r="D3" s="508" t="s">
        <v>1375</v>
      </c>
      <c r="E3" s="508" t="s">
        <v>1353</v>
      </c>
      <c r="F3" s="508" t="s">
        <v>1376</v>
      </c>
      <c r="G3" s="508" t="s">
        <v>1357</v>
      </c>
      <c r="H3" s="508" t="s">
        <v>1368</v>
      </c>
      <c r="I3" s="508" t="s">
        <v>1345</v>
      </c>
      <c r="J3" s="508">
        <v>2020</v>
      </c>
      <c r="K3" s="508">
        <v>2019</v>
      </c>
      <c r="L3" s="508" t="s">
        <v>1367</v>
      </c>
      <c r="M3" s="508" t="s">
        <v>1363</v>
      </c>
      <c r="N3" s="508" t="s">
        <v>1313</v>
      </c>
      <c r="O3" s="508" t="s">
        <v>1364</v>
      </c>
      <c r="P3" s="508" t="s">
        <v>1315</v>
      </c>
      <c r="Q3" s="508" t="s">
        <v>1289</v>
      </c>
      <c r="R3" s="508" t="s">
        <v>1291</v>
      </c>
      <c r="S3" s="508" t="s">
        <v>1343</v>
      </c>
      <c r="T3" s="508" t="s">
        <v>1314</v>
      </c>
      <c r="U3" s="508" t="s">
        <v>1316</v>
      </c>
      <c r="V3" s="508" t="s">
        <v>1290</v>
      </c>
      <c r="W3" s="508" t="s">
        <v>1292</v>
      </c>
      <c r="X3" s="508" t="s">
        <v>1286</v>
      </c>
      <c r="Y3" s="508" t="s">
        <v>1287</v>
      </c>
      <c r="Z3" s="508" t="s">
        <v>1324</v>
      </c>
      <c r="AA3" s="508">
        <v>2018</v>
      </c>
      <c r="AB3" s="508">
        <v>2017</v>
      </c>
    </row>
    <row r="4" spans="1:29" s="198" customFormat="1" ht="15" customHeight="1">
      <c r="A4" s="228"/>
      <c r="B4" s="512"/>
      <c r="C4" s="513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</row>
    <row r="5" spans="1:29" ht="20.100000000000001" customHeight="1">
      <c r="B5" s="240" t="s">
        <v>1137</v>
      </c>
      <c r="C5" s="241"/>
      <c r="D5" s="211">
        <f t="shared" ref="D5:R5" si="0">D6</f>
        <v>2095982000</v>
      </c>
      <c r="E5" s="211">
        <f>E6</f>
        <v>163877000</v>
      </c>
      <c r="F5" s="211">
        <f>F6</f>
        <v>2122810000</v>
      </c>
      <c r="G5" s="211">
        <f>G6</f>
        <v>209373000</v>
      </c>
      <c r="H5" s="211">
        <f t="shared" si="0"/>
        <v>26828000</v>
      </c>
      <c r="I5" s="211">
        <f>I6</f>
        <v>45496000</v>
      </c>
      <c r="J5" s="211">
        <f t="shared" si="0"/>
        <v>745368000</v>
      </c>
      <c r="K5" s="211">
        <f>K6</f>
        <v>480179000</v>
      </c>
      <c r="L5" s="211">
        <f t="shared" si="0"/>
        <v>96084000</v>
      </c>
      <c r="M5" s="211">
        <f t="shared" si="0"/>
        <v>439911000</v>
      </c>
      <c r="N5" s="211">
        <f t="shared" si="0"/>
        <v>276832000</v>
      </c>
      <c r="O5" s="211">
        <f t="shared" si="0"/>
        <v>649284000</v>
      </c>
      <c r="P5" s="211">
        <f t="shared" si="0"/>
        <v>365818000</v>
      </c>
      <c r="Q5" s="211">
        <f t="shared" si="0"/>
        <v>67933000</v>
      </c>
      <c r="R5" s="211">
        <f t="shared" si="0"/>
        <v>88987000</v>
      </c>
      <c r="S5" s="211">
        <f t="shared" ref="S5:AB5" si="1">S6</f>
        <v>114360000</v>
      </c>
      <c r="T5" s="211">
        <f t="shared" si="1"/>
        <v>22158000</v>
      </c>
      <c r="U5" s="211">
        <f t="shared" si="1"/>
        <v>74229000</v>
      </c>
      <c r="V5" s="211">
        <f t="shared" si="1"/>
        <v>35954000</v>
      </c>
      <c r="W5" s="211">
        <f t="shared" si="1"/>
        <v>52071000</v>
      </c>
      <c r="X5" s="211">
        <f>X6</f>
        <v>21054000</v>
      </c>
      <c r="Y5" s="211">
        <f t="shared" si="1"/>
        <v>16117000</v>
      </c>
      <c r="Z5" s="211">
        <f t="shared" si="1"/>
        <v>-10787000</v>
      </c>
      <c r="AA5" s="211">
        <f t="shared" si="1"/>
        <v>63443000</v>
      </c>
      <c r="AB5" s="211">
        <f t="shared" si="1"/>
        <v>-20082000</v>
      </c>
      <c r="AC5" s="401"/>
    </row>
    <row r="6" spans="1:29" ht="20.100000000000001" customHeight="1">
      <c r="B6" s="235" t="s">
        <v>1350</v>
      </c>
      <c r="C6" s="236" t="s">
        <v>1371</v>
      </c>
      <c r="D6" s="237">
        <v>2095982000</v>
      </c>
      <c r="E6" s="237">
        <v>163877000</v>
      </c>
      <c r="F6" s="237">
        <v>2122810000</v>
      </c>
      <c r="G6" s="237">
        <v>209373000</v>
      </c>
      <c r="H6" s="237">
        <v>26828000</v>
      </c>
      <c r="I6" s="237">
        <v>45496000</v>
      </c>
      <c r="J6" s="237">
        <v>745368000</v>
      </c>
      <c r="K6" s="237">
        <v>480179000</v>
      </c>
      <c r="L6" s="237">
        <v>96084000</v>
      </c>
      <c r="M6" s="237">
        <v>439911000</v>
      </c>
      <c r="N6" s="237">
        <v>276832000</v>
      </c>
      <c r="O6" s="237">
        <v>649284000</v>
      </c>
      <c r="P6" s="237">
        <v>365818000</v>
      </c>
      <c r="Q6" s="237">
        <v>67933000</v>
      </c>
      <c r="R6" s="237">
        <v>88987000</v>
      </c>
      <c r="S6" s="237">
        <v>114360000</v>
      </c>
      <c r="T6" s="237">
        <v>22158000</v>
      </c>
      <c r="U6" s="237">
        <v>74229000</v>
      </c>
      <c r="V6" s="237">
        <v>35954000</v>
      </c>
      <c r="W6" s="237">
        <v>52071000</v>
      </c>
      <c r="X6" s="237">
        <v>21054000</v>
      </c>
      <c r="Y6" s="237">
        <v>16117000</v>
      </c>
      <c r="Z6" s="237">
        <v>-10787000</v>
      </c>
      <c r="AA6" s="237">
        <v>63443000</v>
      </c>
      <c r="AB6" s="237">
        <v>-20082000</v>
      </c>
    </row>
    <row r="7" spans="1:29" ht="20.100000000000001" customHeight="1">
      <c r="B7" s="233" t="s">
        <v>1138</v>
      </c>
      <c r="C7" s="234"/>
      <c r="D7" s="238">
        <f t="shared" ref="D7:J7" si="2">SUM(D8:D13)</f>
        <v>-8679000</v>
      </c>
      <c r="E7" s="238">
        <f t="shared" si="2"/>
        <v>-10698000</v>
      </c>
      <c r="F7" s="238">
        <f t="shared" si="2"/>
        <v>-35745000</v>
      </c>
      <c r="G7" s="238">
        <f t="shared" si="2"/>
        <v>-19757000</v>
      </c>
      <c r="H7" s="238">
        <f t="shared" si="2"/>
        <v>-27067000</v>
      </c>
      <c r="I7" s="238">
        <f t="shared" si="2"/>
        <v>-9059000</v>
      </c>
      <c r="J7" s="238">
        <f t="shared" si="2"/>
        <v>-60942000</v>
      </c>
      <c r="K7" s="238">
        <f>ROUND(SUM(K8:K12),-3)</f>
        <v>-74545000</v>
      </c>
      <c r="L7" s="238">
        <f>SUM(L8:L13)</f>
        <v>-17305000</v>
      </c>
      <c r="M7" s="238">
        <f>SUM(M8:M13)</f>
        <v>-23882000</v>
      </c>
      <c r="N7" s="238">
        <f>SUM(N8:N12)</f>
        <v>-30326000</v>
      </c>
      <c r="O7" s="238">
        <f>SUM(O8:O13)</f>
        <v>-43637000</v>
      </c>
      <c r="P7" s="238">
        <f>SUM(P8:P12)</f>
        <v>-52657000</v>
      </c>
      <c r="Q7" s="238">
        <f>SUM(Q8:Q12)</f>
        <v>-11936000</v>
      </c>
      <c r="R7" s="238">
        <f>SUM(R8:R12)</f>
        <v>-22329000</v>
      </c>
      <c r="S7" s="238">
        <f t="shared" ref="S7" si="3">SUM(S8:S12)</f>
        <v>-21888000</v>
      </c>
      <c r="T7" s="238">
        <f t="shared" ref="T7:Z7" si="4">SUM(T8:T12)</f>
        <v>-14044000</v>
      </c>
      <c r="U7" s="238">
        <f t="shared" si="4"/>
        <v>-26739000</v>
      </c>
      <c r="V7" s="238">
        <f t="shared" si="4"/>
        <v>-8335000</v>
      </c>
      <c r="W7" s="238">
        <f t="shared" si="4"/>
        <v>-12696000</v>
      </c>
      <c r="X7" s="238">
        <f>SUM(X8:X13)</f>
        <v>-10393000</v>
      </c>
      <c r="Y7" s="238">
        <f t="shared" si="4"/>
        <v>-4360000</v>
      </c>
      <c r="Z7" s="238">
        <f t="shared" si="4"/>
        <v>-95165000</v>
      </c>
      <c r="AA7" s="238">
        <f>SUM(AA8:AA12)</f>
        <v>-121904000</v>
      </c>
      <c r="AB7" s="238">
        <f t="shared" ref="AB7" si="5">SUM(AB8:AB12)</f>
        <v>-21765000</v>
      </c>
    </row>
    <row r="8" spans="1:29" ht="20.100000000000001" customHeight="1">
      <c r="B8" s="235" t="s">
        <v>1115</v>
      </c>
      <c r="C8" s="236" t="s">
        <v>1334</v>
      </c>
      <c r="D8" s="237">
        <v>-7729000</v>
      </c>
      <c r="E8" s="237">
        <v>-7573000</v>
      </c>
      <c r="F8" s="237">
        <v>-15231000</v>
      </c>
      <c r="G8" s="237">
        <v>-17061000</v>
      </c>
      <c r="H8" s="237">
        <v>-7504000</v>
      </c>
      <c r="I8" s="237">
        <v>-9487000</v>
      </c>
      <c r="J8" s="237">
        <v>-32718000</v>
      </c>
      <c r="K8" s="237">
        <v>-33758611</v>
      </c>
      <c r="L8" s="237">
        <v>-8871000</v>
      </c>
      <c r="M8" s="237">
        <v>-6788000</v>
      </c>
      <c r="N8" s="237">
        <v>-9306000</v>
      </c>
      <c r="O8" s="237">
        <v>-23847000</v>
      </c>
      <c r="P8" s="237">
        <v>-24154000</v>
      </c>
      <c r="Q8" s="237">
        <v>-8464000</v>
      </c>
      <c r="R8" s="237">
        <v>-14845000</v>
      </c>
      <c r="S8" s="237">
        <v>-9607000</v>
      </c>
      <c r="T8" s="237">
        <v>-8389000</v>
      </c>
      <c r="U8" s="237">
        <v>-18678000</v>
      </c>
      <c r="V8" s="237">
        <v>-6494000</v>
      </c>
      <c r="W8" s="237">
        <v>-10291000</v>
      </c>
      <c r="X8" s="237">
        <v>-6381000</v>
      </c>
      <c r="Y8" s="237">
        <v>-3797000</v>
      </c>
      <c r="Z8" s="237">
        <v>-7680000</v>
      </c>
      <c r="AA8" s="237">
        <v>-26359000</v>
      </c>
      <c r="AB8" s="237">
        <v>-16695000</v>
      </c>
    </row>
    <row r="9" spans="1:29" ht="20.100000000000001" customHeight="1">
      <c r="B9" s="235" t="s">
        <v>1124</v>
      </c>
      <c r="C9" s="236" t="s">
        <v>1228</v>
      </c>
      <c r="D9" s="237">
        <v>1022000</v>
      </c>
      <c r="E9" s="237">
        <v>-2190000</v>
      </c>
      <c r="F9" s="237">
        <v>4250000</v>
      </c>
      <c r="G9" s="237">
        <v>-4804000</v>
      </c>
      <c r="H9" s="237">
        <v>3228000</v>
      </c>
      <c r="I9" s="237">
        <v>-2614000</v>
      </c>
      <c r="J9" s="237">
        <v>-12792000</v>
      </c>
      <c r="K9" s="237">
        <v>-9896000</v>
      </c>
      <c r="L9" s="237">
        <v>-7011000</v>
      </c>
      <c r="M9" s="237">
        <v>-978000</v>
      </c>
      <c r="N9" s="237">
        <v>-2452000</v>
      </c>
      <c r="O9" s="237">
        <v>-5781000</v>
      </c>
      <c r="P9" s="237">
        <v>-6804000</v>
      </c>
      <c r="Q9" s="237">
        <v>-2286000</v>
      </c>
      <c r="R9" s="237">
        <v>-4352000</v>
      </c>
      <c r="S9" s="237">
        <v>-3092000</v>
      </c>
      <c r="T9" s="237">
        <v>-5547000</v>
      </c>
      <c r="U9" s="237">
        <v>-8091000</v>
      </c>
      <c r="V9" s="237">
        <v>-1871000</v>
      </c>
      <c r="W9" s="237">
        <v>-2544000</v>
      </c>
      <c r="X9" s="237">
        <v>-2066000</v>
      </c>
      <c r="Y9" s="237">
        <v>-672000</v>
      </c>
      <c r="Z9" s="237">
        <v>11000</v>
      </c>
      <c r="AA9" s="237">
        <v>-8080000</v>
      </c>
      <c r="AB9" s="237">
        <v>-5102000</v>
      </c>
    </row>
    <row r="10" spans="1:29" ht="20.100000000000001" customHeight="1">
      <c r="A10" s="229"/>
      <c r="B10" s="235" t="s">
        <v>363</v>
      </c>
      <c r="C10" s="236" t="s">
        <v>1228</v>
      </c>
      <c r="D10" s="237">
        <v>247000</v>
      </c>
      <c r="E10" s="237">
        <v>1223000</v>
      </c>
      <c r="F10" s="237">
        <v>814000</v>
      </c>
      <c r="G10" s="237">
        <v>1339000</v>
      </c>
      <c r="H10" s="237">
        <v>567000</v>
      </c>
      <c r="I10" s="237">
        <v>115000</v>
      </c>
      <c r="J10" s="237">
        <v>6281000</v>
      </c>
      <c r="K10" s="237">
        <v>882000</v>
      </c>
      <c r="L10" s="237">
        <v>4925000</v>
      </c>
      <c r="M10" s="237">
        <v>17000</v>
      </c>
      <c r="N10" s="237">
        <v>199000</v>
      </c>
      <c r="O10" s="237">
        <v>1356000</v>
      </c>
      <c r="P10" s="237">
        <v>729000</v>
      </c>
      <c r="Q10" s="237">
        <v>249000</v>
      </c>
      <c r="R10" s="237">
        <v>529000</v>
      </c>
      <c r="S10" s="237">
        <v>154000</v>
      </c>
      <c r="T10" s="237">
        <v>25000</v>
      </c>
      <c r="U10" s="237">
        <v>164000</v>
      </c>
      <c r="V10" s="237">
        <v>30000</v>
      </c>
      <c r="W10" s="237">
        <v>139000</v>
      </c>
      <c r="X10" s="237">
        <v>280000</v>
      </c>
      <c r="Y10" s="237">
        <v>109000</v>
      </c>
      <c r="Z10" s="237">
        <v>1039000</v>
      </c>
      <c r="AA10" s="237">
        <v>1203000</v>
      </c>
      <c r="AB10" s="237">
        <v>48000</v>
      </c>
    </row>
    <row r="11" spans="1:29" ht="20.100000000000001" customHeight="1">
      <c r="B11" s="235" t="s">
        <v>261</v>
      </c>
      <c r="C11" s="236" t="s">
        <v>1228</v>
      </c>
      <c r="D11" s="237">
        <v>-265000</v>
      </c>
      <c r="E11" s="237">
        <v>-1000</v>
      </c>
      <c r="F11" s="237">
        <v>-2360000</v>
      </c>
      <c r="G11" s="237">
        <v>-854000</v>
      </c>
      <c r="H11" s="237">
        <v>-2095000</v>
      </c>
      <c r="I11" s="237">
        <v>-853000</v>
      </c>
      <c r="J11" s="237">
        <v>-13884000</v>
      </c>
      <c r="K11" s="237">
        <v>-16416000</v>
      </c>
      <c r="L11" s="237">
        <v>-15000</v>
      </c>
      <c r="M11" s="237">
        <v>-13014000</v>
      </c>
      <c r="N11" s="237">
        <v>-16397000</v>
      </c>
      <c r="O11" s="237">
        <v>-13868000</v>
      </c>
      <c r="P11" s="237">
        <v>-16416000</v>
      </c>
      <c r="Q11" s="237">
        <v>0</v>
      </c>
      <c r="R11" s="237">
        <v>-19000</v>
      </c>
      <c r="S11" s="237">
        <v>0</v>
      </c>
      <c r="T11" s="237">
        <v>-133000</v>
      </c>
      <c r="U11" s="237">
        <v>-133000</v>
      </c>
      <c r="V11" s="237">
        <v>0</v>
      </c>
      <c r="W11" s="237">
        <v>0</v>
      </c>
      <c r="X11" s="237">
        <v>-19000</v>
      </c>
      <c r="Y11" s="237">
        <v>0</v>
      </c>
      <c r="Z11" s="237">
        <v>-769000</v>
      </c>
      <c r="AA11" s="237">
        <v>-901000</v>
      </c>
      <c r="AB11" s="237">
        <v>-16000</v>
      </c>
    </row>
    <row r="12" spans="1:29" ht="20.100000000000001" customHeight="1">
      <c r="B12" s="235" t="s">
        <v>1284</v>
      </c>
      <c r="C12" s="236" t="s">
        <v>1228</v>
      </c>
      <c r="D12" s="237">
        <v>-1956000</v>
      </c>
      <c r="E12" s="237">
        <v>-2277000</v>
      </c>
      <c r="F12" s="237">
        <v>-100792000</v>
      </c>
      <c r="G12" s="237">
        <v>-3503000</v>
      </c>
      <c r="H12" s="237">
        <v>-98835000</v>
      </c>
      <c r="I12" s="237">
        <v>-1226000</v>
      </c>
      <c r="J12" s="237">
        <v>-13225000</v>
      </c>
      <c r="K12" s="237">
        <v>-15356000</v>
      </c>
      <c r="L12" s="237">
        <v>-6333000</v>
      </c>
      <c r="M12" s="237">
        <v>-3389000</v>
      </c>
      <c r="N12" s="237">
        <v>-2370000</v>
      </c>
      <c r="O12" s="237">
        <v>-6893000</v>
      </c>
      <c r="P12" s="237">
        <v>-6012000</v>
      </c>
      <c r="Q12" s="237">
        <v>-1435000</v>
      </c>
      <c r="R12" s="237">
        <v>-3642000</v>
      </c>
      <c r="S12" s="237">
        <v>-9343000</v>
      </c>
      <c r="T12" s="237">
        <v>0</v>
      </c>
      <c r="U12" s="237">
        <v>-1000</v>
      </c>
      <c r="V12" s="237">
        <v>0</v>
      </c>
      <c r="W12" s="237">
        <v>0</v>
      </c>
      <c r="X12" s="237">
        <v>-2207000</v>
      </c>
      <c r="Y12" s="237">
        <v>0</v>
      </c>
      <c r="Z12" s="237">
        <v>-87766000</v>
      </c>
      <c r="AA12" s="237">
        <v>-87767000</v>
      </c>
      <c r="AB12" s="237">
        <v>0</v>
      </c>
    </row>
    <row r="13" spans="1:29" ht="20.100000000000001" customHeight="1">
      <c r="B13" s="235" t="s">
        <v>1346</v>
      </c>
      <c r="C13" s="236" t="s">
        <v>1228</v>
      </c>
      <c r="D13" s="237">
        <v>2000</v>
      </c>
      <c r="E13" s="237">
        <v>120000</v>
      </c>
      <c r="F13" s="237">
        <v>77574000</v>
      </c>
      <c r="G13" s="237">
        <v>5126000</v>
      </c>
      <c r="H13" s="237">
        <v>77572000</v>
      </c>
      <c r="I13" s="237">
        <v>5006000</v>
      </c>
      <c r="J13" s="237">
        <v>5396000</v>
      </c>
      <c r="K13" s="237"/>
      <c r="L13" s="237">
        <v>0</v>
      </c>
      <c r="M13" s="237">
        <v>270000</v>
      </c>
      <c r="N13" s="237">
        <v>0</v>
      </c>
      <c r="O13" s="237">
        <v>5396000</v>
      </c>
      <c r="P13" s="237">
        <v>0</v>
      </c>
      <c r="Q13" s="237">
        <v>0</v>
      </c>
      <c r="R13" s="237">
        <v>0</v>
      </c>
      <c r="S13" s="237"/>
      <c r="T13" s="237"/>
      <c r="U13" s="237"/>
      <c r="V13" s="237"/>
      <c r="W13" s="237"/>
      <c r="X13" s="237">
        <v>0</v>
      </c>
      <c r="Y13" s="237">
        <v>0</v>
      </c>
      <c r="Z13" s="237">
        <v>0</v>
      </c>
      <c r="AA13" s="237">
        <v>0</v>
      </c>
      <c r="AB13" s="237">
        <v>0</v>
      </c>
    </row>
    <row r="14" spans="1:29" ht="20.100000000000001" customHeight="1">
      <c r="B14" s="233" t="s">
        <v>1139</v>
      </c>
      <c r="C14" s="236"/>
      <c r="D14" s="238">
        <f t="shared" ref="D14" si="6">D5+D7</f>
        <v>2087303000</v>
      </c>
      <c r="E14" s="238">
        <f>E5+E7</f>
        <v>153179000</v>
      </c>
      <c r="F14" s="238">
        <f t="shared" ref="F14" si="7">F5+F7</f>
        <v>2087065000</v>
      </c>
      <c r="G14" s="238">
        <f>G5+G7</f>
        <v>189616000</v>
      </c>
      <c r="H14" s="238">
        <f t="shared" ref="H14:J14" si="8">H5+H7</f>
        <v>-239000</v>
      </c>
      <c r="I14" s="238">
        <f>I5+I7</f>
        <v>36437000</v>
      </c>
      <c r="J14" s="238">
        <f t="shared" si="8"/>
        <v>684426000</v>
      </c>
      <c r="K14" s="238">
        <f>K5+K7</f>
        <v>405634000</v>
      </c>
      <c r="L14" s="238">
        <f t="shared" ref="L14" si="9">L5+L7</f>
        <v>78779000</v>
      </c>
      <c r="M14" s="238">
        <f t="shared" ref="M14:O14" si="10">M5+M7</f>
        <v>416029000</v>
      </c>
      <c r="N14" s="238">
        <f>N5+N7</f>
        <v>246506000</v>
      </c>
      <c r="O14" s="238">
        <f t="shared" si="10"/>
        <v>605647000</v>
      </c>
      <c r="P14" s="238">
        <f>P5+P7</f>
        <v>313161000</v>
      </c>
      <c r="Q14" s="238">
        <f t="shared" ref="Q14:R14" si="11">Q5+Q7</f>
        <v>55997000</v>
      </c>
      <c r="R14" s="238">
        <f t="shared" si="11"/>
        <v>66658000</v>
      </c>
      <c r="S14" s="238">
        <f t="shared" ref="S14" si="12">S5+S7</f>
        <v>92472000</v>
      </c>
      <c r="T14" s="238">
        <f t="shared" ref="T14:Z14" si="13">T5+T7</f>
        <v>8114000</v>
      </c>
      <c r="U14" s="238">
        <f t="shared" si="13"/>
        <v>47490000</v>
      </c>
      <c r="V14" s="238">
        <f t="shared" si="13"/>
        <v>27619000</v>
      </c>
      <c r="W14" s="238">
        <f t="shared" si="13"/>
        <v>39375000</v>
      </c>
      <c r="X14" s="238">
        <f>X5+X7</f>
        <v>10661000</v>
      </c>
      <c r="Y14" s="238">
        <f t="shared" si="13"/>
        <v>11757000</v>
      </c>
      <c r="Z14" s="238">
        <f t="shared" si="13"/>
        <v>-105952000</v>
      </c>
      <c r="AA14" s="238">
        <f>AA5+AA7</f>
        <v>-58461000</v>
      </c>
      <c r="AB14" s="238">
        <f t="shared" ref="AB14" si="14">AB5+AB7</f>
        <v>-41847000</v>
      </c>
    </row>
    <row r="15" spans="1:29" ht="20.100000000000001" customHeight="1">
      <c r="B15" s="235" t="s">
        <v>1251</v>
      </c>
      <c r="C15" s="236" t="s">
        <v>1311</v>
      </c>
      <c r="D15" s="237">
        <v>17519000</v>
      </c>
      <c r="E15" s="237">
        <v>7443000</v>
      </c>
      <c r="F15" s="237">
        <v>18801000</v>
      </c>
      <c r="G15" s="237">
        <v>17853000</v>
      </c>
      <c r="H15" s="237">
        <v>1283000</v>
      </c>
      <c r="I15" s="237">
        <v>10409000</v>
      </c>
      <c r="J15" s="237">
        <v>30338000</v>
      </c>
      <c r="K15" s="237">
        <v>75704000</v>
      </c>
      <c r="L15" s="237">
        <v>8825000</v>
      </c>
      <c r="M15" s="237">
        <v>3661000</v>
      </c>
      <c r="N15" s="237">
        <v>19517000</v>
      </c>
      <c r="O15" s="237">
        <v>21513000</v>
      </c>
      <c r="P15" s="237">
        <v>56855000</v>
      </c>
      <c r="Q15" s="237">
        <v>18748000</v>
      </c>
      <c r="R15" s="237">
        <v>37338000</v>
      </c>
      <c r="S15" s="237">
        <v>18849000</v>
      </c>
      <c r="T15" s="237">
        <v>27668000</v>
      </c>
      <c r="U15" s="237">
        <v>69109000</v>
      </c>
      <c r="V15" s="237">
        <v>14977000</v>
      </c>
      <c r="W15" s="237">
        <v>41441000</v>
      </c>
      <c r="X15" s="237">
        <v>18590000</v>
      </c>
      <c r="Y15" s="237">
        <v>26464000</v>
      </c>
      <c r="Z15" s="237">
        <v>19842000</v>
      </c>
      <c r="AA15" s="237">
        <v>88950000</v>
      </c>
      <c r="AB15" s="237">
        <v>114380000</v>
      </c>
    </row>
    <row r="16" spans="1:29" ht="20.100000000000001" customHeight="1">
      <c r="B16" s="235" t="s">
        <v>1116</v>
      </c>
      <c r="C16" s="236" t="s">
        <v>1311</v>
      </c>
      <c r="D16" s="237">
        <v>-695000</v>
      </c>
      <c r="E16" s="237">
        <v>-907000</v>
      </c>
      <c r="F16" s="237">
        <v>-2189000</v>
      </c>
      <c r="G16" s="237">
        <v>-1834000</v>
      </c>
      <c r="H16" s="237">
        <v>-1493000</v>
      </c>
      <c r="I16" s="237">
        <v>-927000</v>
      </c>
      <c r="J16" s="237">
        <v>-3884000</v>
      </c>
      <c r="K16" s="237">
        <v>-3419000</v>
      </c>
      <c r="L16" s="237">
        <v>-1006000</v>
      </c>
      <c r="M16" s="237">
        <v>-1043000</v>
      </c>
      <c r="N16" s="237">
        <v>-1004000</v>
      </c>
      <c r="O16" s="237">
        <v>-2878000</v>
      </c>
      <c r="P16" s="237">
        <v>-2925000</v>
      </c>
      <c r="Q16" s="237">
        <v>-984000</v>
      </c>
      <c r="R16" s="237">
        <v>-1922000</v>
      </c>
      <c r="S16" s="237">
        <v>-494000</v>
      </c>
      <c r="T16" s="237">
        <v>0</v>
      </c>
      <c r="U16" s="237">
        <v>-233000</v>
      </c>
      <c r="V16" s="237">
        <v>-61000</v>
      </c>
      <c r="W16" s="237">
        <v>-233000</v>
      </c>
      <c r="X16" s="237">
        <v>-938000</v>
      </c>
      <c r="Y16" s="237">
        <v>-172000</v>
      </c>
      <c r="Z16" s="237">
        <v>0</v>
      </c>
      <c r="AA16" s="237">
        <v>-233000</v>
      </c>
      <c r="AB16" s="237">
        <v>0</v>
      </c>
    </row>
    <row r="17" spans="2:28" ht="20.100000000000001" customHeight="1">
      <c r="B17" s="233" t="s">
        <v>1140</v>
      </c>
      <c r="C17" s="236"/>
      <c r="D17" s="238">
        <f>SUM(D14:D16)</f>
        <v>2104127000</v>
      </c>
      <c r="E17" s="238">
        <f>SUM(E14:E16)</f>
        <v>159715000</v>
      </c>
      <c r="F17" s="238">
        <f t="shared" ref="F17" si="15">SUM(F14:F16)</f>
        <v>2103677000</v>
      </c>
      <c r="G17" s="238">
        <f>SUM(G14:G16)</f>
        <v>205635000</v>
      </c>
      <c r="H17" s="238">
        <f>SUM(H14:H16)</f>
        <v>-449000</v>
      </c>
      <c r="I17" s="238">
        <f>SUM(I14:I16)</f>
        <v>45919000</v>
      </c>
      <c r="J17" s="238">
        <f>SUM(J14:J16)</f>
        <v>710880000</v>
      </c>
      <c r="K17" s="238">
        <f>SUM(K14:K16)</f>
        <v>477919000</v>
      </c>
      <c r="L17" s="238">
        <f t="shared" ref="L17" si="16">SUM(L14:L16)</f>
        <v>86598000</v>
      </c>
      <c r="M17" s="238">
        <f t="shared" ref="M17:O17" si="17">SUM(M14:M16)</f>
        <v>418647000</v>
      </c>
      <c r="N17" s="238">
        <f>SUM(N14:N16)</f>
        <v>265019000</v>
      </c>
      <c r="O17" s="238">
        <f t="shared" si="17"/>
        <v>624282000</v>
      </c>
      <c r="P17" s="238">
        <f>SUM(P14:P16)</f>
        <v>367091000</v>
      </c>
      <c r="Q17" s="238">
        <f t="shared" ref="Q17:R17" si="18">SUM(Q14:Q16)</f>
        <v>73761000</v>
      </c>
      <c r="R17" s="238">
        <f t="shared" si="18"/>
        <v>102074000</v>
      </c>
      <c r="S17" s="238">
        <f t="shared" ref="S17" si="19">SUM(S14:S16)</f>
        <v>110827000</v>
      </c>
      <c r="T17" s="238">
        <f t="shared" ref="T17:Z17" si="20">SUM(T14:T16)</f>
        <v>35782000</v>
      </c>
      <c r="U17" s="238">
        <f t="shared" si="20"/>
        <v>116366000</v>
      </c>
      <c r="V17" s="238">
        <f t="shared" si="20"/>
        <v>42535000</v>
      </c>
      <c r="W17" s="238">
        <f t="shared" si="20"/>
        <v>80583000</v>
      </c>
      <c r="X17" s="238">
        <f>SUM(X14:X16)</f>
        <v>28313000</v>
      </c>
      <c r="Y17" s="238">
        <f t="shared" si="20"/>
        <v>38049000</v>
      </c>
      <c r="Z17" s="238">
        <f t="shared" si="20"/>
        <v>-86110000</v>
      </c>
      <c r="AA17" s="238">
        <f>SUM(AA14:AA16)</f>
        <v>30256000</v>
      </c>
      <c r="AB17" s="238">
        <f t="shared" ref="AB17" si="21">SUM(AB14:AB16)</f>
        <v>72533000</v>
      </c>
    </row>
    <row r="18" spans="2:28" ht="20.100000000000001" customHeight="1">
      <c r="B18" s="233" t="s">
        <v>1141</v>
      </c>
      <c r="C18" s="236" t="s">
        <v>1374</v>
      </c>
      <c r="D18" s="238">
        <f>SUM(D19:D21)</f>
        <v>-669376000</v>
      </c>
      <c r="E18" s="238">
        <f>SUM(E19:E21)</f>
        <v>69565000</v>
      </c>
      <c r="F18" s="238">
        <f>SUM(F19:F21)</f>
        <v>-647922000</v>
      </c>
      <c r="G18" s="238">
        <f>SUM(G19:G21)</f>
        <v>60975000</v>
      </c>
      <c r="H18" s="238">
        <f t="shared" ref="H18:J18" si="22">SUM(H19:H21)</f>
        <v>21453000</v>
      </c>
      <c r="I18" s="238">
        <f>SUM(I19:I21)</f>
        <v>-8589000</v>
      </c>
      <c r="J18" s="238">
        <f t="shared" si="22"/>
        <v>-52094000</v>
      </c>
      <c r="K18" s="238">
        <f>SUM(K19:K21)</f>
        <v>-90102000</v>
      </c>
      <c r="L18" s="238">
        <f t="shared" ref="L18" si="23">SUM(L19:L21)</f>
        <v>-18525000</v>
      </c>
      <c r="M18" s="238">
        <f t="shared" ref="M18:O18" si="24">SUM(M19:M21)</f>
        <v>-94544000</v>
      </c>
      <c r="N18" s="238">
        <f>SUM(N19:N21)</f>
        <v>-76694000</v>
      </c>
      <c r="O18" s="238">
        <f t="shared" si="24"/>
        <v>-33569000</v>
      </c>
      <c r="P18" s="238">
        <f>SUM(P19:P21)</f>
        <v>-90482000</v>
      </c>
      <c r="Q18" s="238">
        <f t="shared" ref="Q18:R18" si="25">SUM(Q19:Q21)</f>
        <v>-7130000</v>
      </c>
      <c r="R18" s="238">
        <f t="shared" si="25"/>
        <v>-13789000</v>
      </c>
      <c r="S18" s="238">
        <f t="shared" ref="S18" si="26">SUM(S19:S21)</f>
        <v>382000</v>
      </c>
      <c r="T18" s="238">
        <f t="shared" ref="T18:Z18" si="27">SUM(T19:T21)</f>
        <v>-15196000</v>
      </c>
      <c r="U18" s="238">
        <f t="shared" si="27"/>
        <v>-25060000</v>
      </c>
      <c r="V18" s="238">
        <f t="shared" si="27"/>
        <v>-6549000</v>
      </c>
      <c r="W18" s="238">
        <f t="shared" si="27"/>
        <v>-9864000</v>
      </c>
      <c r="X18" s="238">
        <f>SUM(X19:X21)</f>
        <v>-6659000</v>
      </c>
      <c r="Y18" s="238">
        <f t="shared" si="27"/>
        <v>-3315000</v>
      </c>
      <c r="Z18" s="238">
        <f t="shared" si="27"/>
        <v>34877000</v>
      </c>
      <c r="AA18" s="238">
        <f>SUM(AA19:AA21)</f>
        <v>9817000</v>
      </c>
      <c r="AB18" s="238">
        <f t="shared" ref="AB18" si="28">SUM(AB19:AB21)</f>
        <v>-26282000</v>
      </c>
    </row>
    <row r="19" spans="2:28" ht="19.5" hidden="1" customHeight="1" outlineLevel="1">
      <c r="B19" s="398" t="s">
        <v>1142</v>
      </c>
      <c r="C19" s="500"/>
      <c r="D19" s="308">
        <v>-494916000</v>
      </c>
      <c r="E19" s="308">
        <v>14531000</v>
      </c>
      <c r="F19" s="308">
        <v>-494916000</v>
      </c>
      <c r="G19" s="308">
        <v>0</v>
      </c>
      <c r="H19" s="308">
        <v>0</v>
      </c>
      <c r="I19" s="308">
        <v>-14531000</v>
      </c>
      <c r="J19" s="308">
        <v>-33374000</v>
      </c>
      <c r="K19" s="308">
        <v>-66496000</v>
      </c>
      <c r="L19" s="308">
        <v>-14559000</v>
      </c>
      <c r="M19" s="308">
        <v>-18815000</v>
      </c>
      <c r="N19" s="308">
        <v>-53223000</v>
      </c>
      <c r="O19" s="308">
        <v>-18815000</v>
      </c>
      <c r="P19" s="308">
        <v>-64498000</v>
      </c>
      <c r="Q19" s="308">
        <v>-8629000</v>
      </c>
      <c r="R19" s="308">
        <v>-11275000</v>
      </c>
      <c r="S19" s="308">
        <v>-1997000</v>
      </c>
      <c r="T19" s="308">
        <v>-5321000</v>
      </c>
      <c r="U19" s="308">
        <v>-9693000</v>
      </c>
      <c r="V19" s="308">
        <v>-1936000</v>
      </c>
      <c r="W19" s="308">
        <v>-4372000</v>
      </c>
      <c r="X19" s="308">
        <v>-2646000</v>
      </c>
      <c r="Y19" s="308">
        <v>-2436000</v>
      </c>
      <c r="Z19" s="308">
        <v>-1565000</v>
      </c>
      <c r="AA19" s="308">
        <v>-11258000</v>
      </c>
      <c r="AB19" s="308">
        <v>-19318000</v>
      </c>
    </row>
    <row r="20" spans="2:28" ht="20.100000000000001" hidden="1" customHeight="1" outlineLevel="1">
      <c r="B20" s="398" t="s">
        <v>1143</v>
      </c>
      <c r="C20" s="500"/>
      <c r="D20" s="308">
        <v>-178106000</v>
      </c>
      <c r="E20" s="308">
        <v>5233000</v>
      </c>
      <c r="F20" s="308">
        <v>-178105000</v>
      </c>
      <c r="G20" s="308">
        <v>0</v>
      </c>
      <c r="H20" s="308">
        <v>0</v>
      </c>
      <c r="I20" s="308">
        <v>-5233000</v>
      </c>
      <c r="J20" s="308">
        <v>-11959000</v>
      </c>
      <c r="K20" s="308">
        <v>-23890000</v>
      </c>
      <c r="L20" s="308">
        <v>-5243000</v>
      </c>
      <c r="M20" s="308">
        <v>-6716000</v>
      </c>
      <c r="N20" s="308">
        <v>-19163000</v>
      </c>
      <c r="O20" s="308">
        <v>-6716000</v>
      </c>
      <c r="P20" s="308">
        <v>-23226000</v>
      </c>
      <c r="Q20" s="308">
        <v>-3109000</v>
      </c>
      <c r="R20" s="308">
        <v>-4064000</v>
      </c>
      <c r="S20" s="308">
        <v>-663000</v>
      </c>
      <c r="T20" s="308">
        <v>-1918000</v>
      </c>
      <c r="U20" s="308">
        <v>-3496000</v>
      </c>
      <c r="V20" s="308">
        <v>-699000</v>
      </c>
      <c r="W20" s="308">
        <v>-1578000</v>
      </c>
      <c r="X20" s="308">
        <v>-955000</v>
      </c>
      <c r="Y20" s="308">
        <v>-879000</v>
      </c>
      <c r="Z20" s="308">
        <v>-525000</v>
      </c>
      <c r="AA20" s="308">
        <v>-4021000</v>
      </c>
      <c r="AB20" s="308">
        <v>-6963000</v>
      </c>
    </row>
    <row r="21" spans="2:28" ht="20.100000000000001" hidden="1" customHeight="1" outlineLevel="1">
      <c r="B21" s="398" t="s">
        <v>1008</v>
      </c>
      <c r="C21" s="500"/>
      <c r="D21" s="308">
        <v>3646000</v>
      </c>
      <c r="E21" s="308">
        <v>49801000</v>
      </c>
      <c r="F21" s="308">
        <v>25099000</v>
      </c>
      <c r="G21" s="308">
        <v>60975000</v>
      </c>
      <c r="H21" s="308">
        <v>21453000</v>
      </c>
      <c r="I21" s="308">
        <v>11175000</v>
      </c>
      <c r="J21" s="308">
        <v>-6761000</v>
      </c>
      <c r="K21" s="308">
        <v>284000</v>
      </c>
      <c r="L21" s="308">
        <v>1277000</v>
      </c>
      <c r="M21" s="308">
        <v>-69013000</v>
      </c>
      <c r="N21" s="308">
        <v>-4308000</v>
      </c>
      <c r="O21" s="308">
        <v>-8038000</v>
      </c>
      <c r="P21" s="308">
        <v>-2758000</v>
      </c>
      <c r="Q21" s="308">
        <v>4608000</v>
      </c>
      <c r="R21" s="308">
        <v>1550000</v>
      </c>
      <c r="S21" s="308">
        <v>3042000</v>
      </c>
      <c r="T21" s="308">
        <v>-7957000</v>
      </c>
      <c r="U21" s="308">
        <v>-11871000</v>
      </c>
      <c r="V21" s="308">
        <v>-3914000</v>
      </c>
      <c r="W21" s="308">
        <v>-3914000</v>
      </c>
      <c r="X21" s="308">
        <v>-3058000</v>
      </c>
      <c r="Y21" s="308">
        <v>0</v>
      </c>
      <c r="Z21" s="308">
        <v>36967000</v>
      </c>
      <c r="AA21" s="308">
        <v>25096000</v>
      </c>
      <c r="AB21" s="308">
        <v>-1000</v>
      </c>
    </row>
    <row r="22" spans="2:28" ht="20.100000000000001" customHeight="1" collapsed="1">
      <c r="B22" s="233" t="s">
        <v>1222</v>
      </c>
      <c r="C22" s="236"/>
      <c r="D22" s="238">
        <f t="shared" ref="D22" si="29">D17+D18</f>
        <v>1434751000</v>
      </c>
      <c r="E22" s="238">
        <f>E17+E18</f>
        <v>229280000</v>
      </c>
      <c r="F22" s="238">
        <f t="shared" ref="F22" si="30">F17+F18</f>
        <v>1455755000</v>
      </c>
      <c r="G22" s="238">
        <f>G17+G18</f>
        <v>266610000</v>
      </c>
      <c r="H22" s="238">
        <f t="shared" ref="H22:J22" si="31">H17+H18</f>
        <v>21004000</v>
      </c>
      <c r="I22" s="238">
        <f>I17+I18</f>
        <v>37330000</v>
      </c>
      <c r="J22" s="238">
        <f t="shared" si="31"/>
        <v>658786000</v>
      </c>
      <c r="K22" s="238">
        <f>K17+K18</f>
        <v>387817000</v>
      </c>
      <c r="L22" s="238">
        <f t="shared" ref="L22" si="32">L17+L18</f>
        <v>68073000</v>
      </c>
      <c r="M22" s="238">
        <f t="shared" ref="M22:O22" si="33">M17+M18</f>
        <v>324103000</v>
      </c>
      <c r="N22" s="238">
        <f>N17+N18</f>
        <v>188325000</v>
      </c>
      <c r="O22" s="238">
        <f t="shared" si="33"/>
        <v>590713000</v>
      </c>
      <c r="P22" s="238">
        <f>P17+P18</f>
        <v>276609000</v>
      </c>
      <c r="Q22" s="238">
        <f t="shared" ref="Q22:R22" si="34">Q17+Q18</f>
        <v>66631000</v>
      </c>
      <c r="R22" s="238">
        <f t="shared" si="34"/>
        <v>88285000</v>
      </c>
      <c r="S22" s="238">
        <f t="shared" ref="S22" si="35">S17+S18</f>
        <v>111209000</v>
      </c>
      <c r="T22" s="238">
        <f t="shared" ref="T22:Z22" si="36">T17+T18</f>
        <v>20586000</v>
      </c>
      <c r="U22" s="238">
        <f t="shared" si="36"/>
        <v>91306000</v>
      </c>
      <c r="V22" s="238">
        <f t="shared" si="36"/>
        <v>35986000</v>
      </c>
      <c r="W22" s="238">
        <f t="shared" si="36"/>
        <v>70719000</v>
      </c>
      <c r="X22" s="238">
        <f>X17+X18</f>
        <v>21654000</v>
      </c>
      <c r="Y22" s="238">
        <f t="shared" si="36"/>
        <v>34734000</v>
      </c>
      <c r="Z22" s="238">
        <f t="shared" si="36"/>
        <v>-51233000</v>
      </c>
      <c r="AA22" s="238">
        <f>AA17+AA18</f>
        <v>40073000</v>
      </c>
      <c r="AB22" s="238">
        <f t="shared" ref="AB22" si="37">AB17+AB18</f>
        <v>46251000</v>
      </c>
    </row>
    <row r="23" spans="2:28" ht="20.100000000000001" customHeight="1">
      <c r="B23" s="233" t="s">
        <v>1144</v>
      </c>
      <c r="C23" s="236"/>
      <c r="D23" s="238">
        <v>-757000</v>
      </c>
      <c r="E23" s="238">
        <v>-716000</v>
      </c>
      <c r="F23" s="238">
        <v>-757000</v>
      </c>
      <c r="G23" s="238">
        <v>-716000</v>
      </c>
      <c r="H23" s="238">
        <v>0</v>
      </c>
      <c r="I23" s="238">
        <v>0</v>
      </c>
      <c r="J23" s="238">
        <v>-716000</v>
      </c>
      <c r="K23" s="238">
        <v>-644000</v>
      </c>
      <c r="L23" s="238">
        <v>0</v>
      </c>
      <c r="M23" s="238">
        <v>0</v>
      </c>
      <c r="N23" s="238">
        <v>0</v>
      </c>
      <c r="O23" s="238">
        <v>-716000</v>
      </c>
      <c r="P23" s="238">
        <v>0</v>
      </c>
      <c r="Q23" s="238">
        <v>0</v>
      </c>
      <c r="R23" s="238">
        <v>0</v>
      </c>
      <c r="S23" s="238">
        <v>-644000</v>
      </c>
      <c r="T23" s="238">
        <v>0</v>
      </c>
      <c r="U23" s="238">
        <v>-553000</v>
      </c>
      <c r="V23" s="238">
        <v>-553000</v>
      </c>
      <c r="W23" s="238">
        <v>-553000</v>
      </c>
      <c r="X23" s="238">
        <v>0</v>
      </c>
      <c r="Y23" s="238">
        <v>0</v>
      </c>
      <c r="Z23" s="238">
        <v>0</v>
      </c>
      <c r="AA23" s="238">
        <v>-552000</v>
      </c>
      <c r="AB23" s="238">
        <v>0</v>
      </c>
    </row>
    <row r="24" spans="2:28" ht="20.100000000000001" customHeight="1">
      <c r="B24" s="233" t="s">
        <v>1293</v>
      </c>
      <c r="C24" s="234"/>
      <c r="D24" s="238">
        <f>D22+D23</f>
        <v>1433994000</v>
      </c>
      <c r="E24" s="238">
        <f>E22+E23</f>
        <v>228564000</v>
      </c>
      <c r="F24" s="238">
        <f t="shared" ref="F24" si="38">F22+F23</f>
        <v>1454998000</v>
      </c>
      <c r="G24" s="238">
        <f>G22+G23</f>
        <v>265894000</v>
      </c>
      <c r="H24" s="238">
        <f t="shared" ref="H24:J24" si="39">H22+H23</f>
        <v>21004000</v>
      </c>
      <c r="I24" s="238">
        <f>I22+I23</f>
        <v>37330000</v>
      </c>
      <c r="J24" s="238">
        <f t="shared" si="39"/>
        <v>658070000</v>
      </c>
      <c r="K24" s="238">
        <f>K22+K23</f>
        <v>387173000</v>
      </c>
      <c r="L24" s="238">
        <f t="shared" ref="L24" si="40">L22+L23</f>
        <v>68073000</v>
      </c>
      <c r="M24" s="238">
        <f t="shared" ref="M24:R24" si="41">M22+M23</f>
        <v>324103000</v>
      </c>
      <c r="N24" s="238">
        <f t="shared" si="41"/>
        <v>188325000</v>
      </c>
      <c r="O24" s="238">
        <f t="shared" si="41"/>
        <v>589997000</v>
      </c>
      <c r="P24" s="238">
        <f t="shared" si="41"/>
        <v>276609000</v>
      </c>
      <c r="Q24" s="238">
        <f t="shared" si="41"/>
        <v>66631000</v>
      </c>
      <c r="R24" s="238">
        <f t="shared" si="41"/>
        <v>88285000</v>
      </c>
      <c r="S24" s="238">
        <f t="shared" ref="S24" si="42">S22+S23</f>
        <v>110565000</v>
      </c>
      <c r="T24" s="238">
        <f t="shared" ref="T24:Z24" si="43">T22+T23</f>
        <v>20586000</v>
      </c>
      <c r="U24" s="238">
        <f t="shared" si="43"/>
        <v>90753000</v>
      </c>
      <c r="V24" s="238">
        <f t="shared" si="43"/>
        <v>35433000</v>
      </c>
      <c r="W24" s="238">
        <f t="shared" si="43"/>
        <v>70166000</v>
      </c>
      <c r="X24" s="238">
        <f t="shared" si="43"/>
        <v>21654000</v>
      </c>
      <c r="Y24" s="238">
        <f t="shared" si="43"/>
        <v>34734000</v>
      </c>
      <c r="Z24" s="238">
        <f t="shared" si="43"/>
        <v>-51233000</v>
      </c>
      <c r="AA24" s="238">
        <f>AA22+AA23</f>
        <v>39521000</v>
      </c>
      <c r="AB24" s="238">
        <f t="shared" ref="AB24" si="44">AB22+AB23</f>
        <v>46251000</v>
      </c>
    </row>
    <row r="25" spans="2:28" ht="20.100000000000001" customHeight="1">
      <c r="B25" s="233" t="s">
        <v>1146</v>
      </c>
      <c r="C25" s="234"/>
      <c r="D25" s="239">
        <v>2500000</v>
      </c>
      <c r="E25" s="239">
        <v>2500000</v>
      </c>
      <c r="F25" s="239">
        <v>2500000</v>
      </c>
      <c r="G25" s="239">
        <v>2500000</v>
      </c>
      <c r="H25" s="239">
        <v>2500000</v>
      </c>
      <c r="I25" s="239">
        <v>2500000</v>
      </c>
      <c r="J25" s="239">
        <v>2500000</v>
      </c>
      <c r="K25" s="239">
        <v>2500000</v>
      </c>
      <c r="L25" s="239">
        <v>2500000</v>
      </c>
      <c r="M25" s="239">
        <v>2500000</v>
      </c>
      <c r="N25" s="239">
        <v>2500000</v>
      </c>
      <c r="O25" s="239">
        <v>2500000</v>
      </c>
      <c r="P25" s="239">
        <v>2500000</v>
      </c>
      <c r="Q25" s="239">
        <v>2500000</v>
      </c>
      <c r="R25" s="239">
        <v>2500000</v>
      </c>
      <c r="S25" s="239">
        <v>2500000</v>
      </c>
      <c r="T25" s="239">
        <v>2500000</v>
      </c>
      <c r="U25" s="239">
        <v>2500000</v>
      </c>
      <c r="V25" s="239">
        <v>2500000</v>
      </c>
      <c r="W25" s="239">
        <v>2500000</v>
      </c>
      <c r="X25" s="239">
        <v>2500000</v>
      </c>
      <c r="Y25" s="239">
        <v>2500000</v>
      </c>
      <c r="Z25" s="239">
        <v>2500000</v>
      </c>
      <c r="AA25" s="239">
        <v>2500000</v>
      </c>
      <c r="AB25" s="239">
        <v>2500000</v>
      </c>
    </row>
    <row r="26" spans="2:28" ht="20.100000000000001" customHeight="1">
      <c r="B26" s="328" t="s">
        <v>1294</v>
      </c>
      <c r="C26" s="329"/>
      <c r="D26" s="330">
        <f t="shared" ref="D26" si="45">D24/D25</f>
        <v>573.59760000000006</v>
      </c>
      <c r="E26" s="330">
        <f>E24/E25</f>
        <v>91.425600000000003</v>
      </c>
      <c r="F26" s="330">
        <f t="shared" ref="F26" si="46">F24/F25</f>
        <v>581.99919999999997</v>
      </c>
      <c r="G26" s="330">
        <f>G24/G25</f>
        <v>106.35760000000001</v>
      </c>
      <c r="H26" s="330">
        <f t="shared" ref="H26:J26" si="47">H24/H25</f>
        <v>8.4016000000000002</v>
      </c>
      <c r="I26" s="330">
        <f>I24/I25</f>
        <v>14.932</v>
      </c>
      <c r="J26" s="330">
        <f t="shared" si="47"/>
        <v>263.22800000000001</v>
      </c>
      <c r="K26" s="330">
        <f>K24/K25</f>
        <v>154.86920000000001</v>
      </c>
      <c r="L26" s="330">
        <f t="shared" ref="L26" si="48">L24/L25</f>
        <v>27.229199999999999</v>
      </c>
      <c r="M26" s="330">
        <f t="shared" ref="M26:R26" si="49">M24/M25</f>
        <v>129.6412</v>
      </c>
      <c r="N26" s="330">
        <f t="shared" si="49"/>
        <v>75.33</v>
      </c>
      <c r="O26" s="330">
        <f t="shared" si="49"/>
        <v>235.99879999999999</v>
      </c>
      <c r="P26" s="330">
        <f t="shared" si="49"/>
        <v>110.64360000000001</v>
      </c>
      <c r="Q26" s="330">
        <f t="shared" si="49"/>
        <v>26.6524</v>
      </c>
      <c r="R26" s="330">
        <f t="shared" si="49"/>
        <v>35.314</v>
      </c>
      <c r="S26" s="330">
        <f t="shared" ref="S26" si="50">S24/S25</f>
        <v>44.225999999999999</v>
      </c>
      <c r="T26" s="330">
        <f t="shared" ref="T26:Z26" si="51">T24/T25</f>
        <v>8.2344000000000008</v>
      </c>
      <c r="U26" s="330">
        <f t="shared" si="51"/>
        <v>36.301200000000001</v>
      </c>
      <c r="V26" s="330">
        <f t="shared" si="51"/>
        <v>14.1732</v>
      </c>
      <c r="W26" s="330">
        <f t="shared" si="51"/>
        <v>28.066400000000002</v>
      </c>
      <c r="X26" s="330">
        <f t="shared" si="51"/>
        <v>8.6616</v>
      </c>
      <c r="Y26" s="330">
        <f t="shared" si="51"/>
        <v>13.893599999999999</v>
      </c>
      <c r="Z26" s="330">
        <f t="shared" si="51"/>
        <v>-20.493200000000002</v>
      </c>
      <c r="AA26" s="330">
        <f t="shared" ref="AA26:AB26" si="52">AA24/AA25</f>
        <v>15.808400000000001</v>
      </c>
      <c r="AB26" s="330">
        <f t="shared" si="52"/>
        <v>18.500399999999999</v>
      </c>
    </row>
    <row r="27" spans="2:28" ht="15" customHeight="1">
      <c r="B27" s="434" t="s">
        <v>1369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</row>
    <row r="28" spans="2:28" ht="15" customHeight="1"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</row>
    <row r="29" spans="2:28" ht="15" customHeight="1"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</row>
    <row r="30" spans="2:28" s="232" customFormat="1" ht="15" customHeight="1"/>
    <row r="31" spans="2:28">
      <c r="D31" s="231"/>
      <c r="E31" s="231"/>
      <c r="F31" s="231"/>
      <c r="G31" s="231"/>
      <c r="H31" s="231"/>
      <c r="I31" s="231"/>
      <c r="J31" s="231"/>
      <c r="L31" s="231"/>
      <c r="M31" s="231"/>
      <c r="O31" s="231"/>
    </row>
    <row r="32" spans="2:28">
      <c r="D32" s="403"/>
      <c r="E32" s="403"/>
      <c r="F32" s="403"/>
      <c r="G32" s="403"/>
      <c r="H32" s="403"/>
      <c r="I32" s="403"/>
      <c r="J32" s="403"/>
      <c r="L32" s="403"/>
      <c r="M32" s="403"/>
      <c r="O32" s="403"/>
    </row>
    <row r="33" spans="4:15">
      <c r="D33" s="403"/>
      <c r="E33" s="403"/>
      <c r="F33" s="403"/>
      <c r="G33" s="403"/>
      <c r="H33" s="403"/>
      <c r="I33" s="403"/>
      <c r="J33" s="403"/>
      <c r="L33" s="403"/>
      <c r="M33" s="403"/>
      <c r="O33" s="403"/>
    </row>
    <row r="34" spans="4:15">
      <c r="D34" s="404"/>
      <c r="E34" s="404"/>
      <c r="F34" s="404"/>
      <c r="G34" s="404"/>
      <c r="H34" s="404"/>
      <c r="I34" s="404"/>
      <c r="J34" s="404"/>
      <c r="L34" s="404"/>
      <c r="M34" s="404"/>
      <c r="O34" s="404"/>
    </row>
    <row r="35" spans="4:15">
      <c r="D35" s="404"/>
      <c r="E35" s="404"/>
      <c r="F35" s="404"/>
      <c r="G35" s="404"/>
      <c r="H35" s="404"/>
      <c r="I35" s="404"/>
      <c r="J35" s="404"/>
      <c r="L35" s="404"/>
      <c r="M35" s="404"/>
      <c r="O35" s="404"/>
    </row>
    <row r="36" spans="4:15">
      <c r="D36" s="404"/>
      <c r="E36" s="404"/>
      <c r="F36" s="404"/>
      <c r="G36" s="404"/>
      <c r="H36" s="404"/>
      <c r="I36" s="404"/>
      <c r="J36" s="404"/>
      <c r="L36" s="404"/>
      <c r="M36" s="404"/>
      <c r="O36" s="404"/>
    </row>
  </sheetData>
  <mergeCells count="26">
    <mergeCell ref="B3:C4"/>
    <mergeCell ref="Q3:Q4"/>
    <mergeCell ref="V3:V4"/>
    <mergeCell ref="N3:N4"/>
    <mergeCell ref="T3:T4"/>
    <mergeCell ref="P3:P4"/>
    <mergeCell ref="U3:U4"/>
    <mergeCell ref="K3:K4"/>
    <mergeCell ref="S3:S4"/>
    <mergeCell ref="I3:I4"/>
    <mergeCell ref="H3:H4"/>
    <mergeCell ref="J3:J4"/>
    <mergeCell ref="D3:D4"/>
    <mergeCell ref="E3:E4"/>
    <mergeCell ref="G3:G4"/>
    <mergeCell ref="M3:M4"/>
    <mergeCell ref="AA3:AA4"/>
    <mergeCell ref="O3:O4"/>
    <mergeCell ref="L3:L4"/>
    <mergeCell ref="F3:F4"/>
    <mergeCell ref="AB3:AB4"/>
    <mergeCell ref="Z3:Z4"/>
    <mergeCell ref="X3:X4"/>
    <mergeCell ref="Y3:Y4"/>
    <mergeCell ref="R3:R4"/>
    <mergeCell ref="W3:W4"/>
  </mergeCells>
  <phoneticPr fontId="34" type="noConversion"/>
  <conditionalFormatting sqref="B15:B23 B25 V3:Z3 I3 Q3:R3 E3:G3">
    <cfRule type="cellIs" dxfId="186" priority="590" operator="lessThan">
      <formula>0</formula>
    </cfRule>
  </conditionalFormatting>
  <conditionalFormatting sqref="B5:B6">
    <cfRule type="cellIs" dxfId="185" priority="594" operator="lessThan">
      <formula>0</formula>
    </cfRule>
  </conditionalFormatting>
  <conditionalFormatting sqref="B12:B13 B7:B9">
    <cfRule type="cellIs" dxfId="184" priority="593" operator="lessThan">
      <formula>0</formula>
    </cfRule>
  </conditionalFormatting>
  <conditionalFormatting sqref="B10">
    <cfRule type="cellIs" dxfId="183" priority="592" operator="lessThan">
      <formula>0</formula>
    </cfRule>
  </conditionalFormatting>
  <conditionalFormatting sqref="B14">
    <cfRule type="cellIs" dxfId="182" priority="591" operator="lessThan">
      <formula>0</formula>
    </cfRule>
  </conditionalFormatting>
  <conditionalFormatting sqref="C5 C22:C24">
    <cfRule type="cellIs" dxfId="181" priority="589" operator="lessThan">
      <formula>0</formula>
    </cfRule>
  </conditionalFormatting>
  <conditionalFormatting sqref="C7">
    <cfRule type="cellIs" dxfId="180" priority="588" operator="lessThan">
      <formula>0</formula>
    </cfRule>
  </conditionalFormatting>
  <conditionalFormatting sqref="C25:C26">
    <cfRule type="cellIs" dxfId="179" priority="585" operator="lessThan">
      <formula>0</formula>
    </cfRule>
  </conditionalFormatting>
  <conditionalFormatting sqref="C19:C21">
    <cfRule type="cellIs" dxfId="178" priority="417" operator="lessThan">
      <formula>0</formula>
    </cfRule>
  </conditionalFormatting>
  <conditionalFormatting sqref="C6">
    <cfRule type="cellIs" dxfId="177" priority="160" operator="lessThan">
      <formula>0</formula>
    </cfRule>
  </conditionalFormatting>
  <conditionalFormatting sqref="B11">
    <cfRule type="cellIs" dxfId="176" priority="159" operator="lessThan">
      <formula>0</formula>
    </cfRule>
  </conditionalFormatting>
  <conditionalFormatting sqref="B3">
    <cfRule type="cellIs" dxfId="175" priority="157" operator="lessThan">
      <formula>0</formula>
    </cfRule>
  </conditionalFormatting>
  <conditionalFormatting sqref="B24">
    <cfRule type="cellIs" dxfId="174" priority="34" operator="lessThan">
      <formula>0</formula>
    </cfRule>
  </conditionalFormatting>
  <conditionalFormatting sqref="B26">
    <cfRule type="cellIs" dxfId="173" priority="33" operator="lessThan">
      <formula>0</formula>
    </cfRule>
  </conditionalFormatting>
  <conditionalFormatting sqref="T3">
    <cfRule type="cellIs" dxfId="172" priority="31" operator="lessThan">
      <formula>0</formula>
    </cfRule>
  </conditionalFormatting>
  <conditionalFormatting sqref="N3">
    <cfRule type="cellIs" dxfId="171" priority="30" operator="lessThan">
      <formula>0</formula>
    </cfRule>
  </conditionalFormatting>
  <conditionalFormatting sqref="U3">
    <cfRule type="cellIs" dxfId="170" priority="29" operator="lessThan">
      <formula>0</formula>
    </cfRule>
  </conditionalFormatting>
  <conditionalFormatting sqref="P3">
    <cfRule type="cellIs" dxfId="169" priority="28" operator="lessThan">
      <formula>0</formula>
    </cfRule>
  </conditionalFormatting>
  <conditionalFormatting sqref="AA3:AB3">
    <cfRule type="cellIs" dxfId="168" priority="17" operator="lessThan">
      <formula>0</formula>
    </cfRule>
  </conditionalFormatting>
  <conditionalFormatting sqref="K3">
    <cfRule type="cellIs" dxfId="167" priority="16" operator="lessThan">
      <formula>0</formula>
    </cfRule>
  </conditionalFormatting>
  <conditionalFormatting sqref="C8:C18">
    <cfRule type="cellIs" dxfId="166" priority="15" operator="lessThan">
      <formula>0</formula>
    </cfRule>
  </conditionalFormatting>
  <conditionalFormatting sqref="S3">
    <cfRule type="cellIs" dxfId="165" priority="14" operator="lessThan">
      <formula>0</formula>
    </cfRule>
  </conditionalFormatting>
  <conditionalFormatting sqref="I3">
    <cfRule type="cellIs" dxfId="164" priority="11" operator="lessThan">
      <formula>0</formula>
    </cfRule>
  </conditionalFormatting>
  <conditionalFormatting sqref="M3:N3">
    <cfRule type="cellIs" dxfId="163" priority="7" operator="lessThan">
      <formula>0</formula>
    </cfRule>
  </conditionalFormatting>
  <conditionalFormatting sqref="O3:P3">
    <cfRule type="cellIs" dxfId="162" priority="6" operator="lessThan">
      <formula>0</formula>
    </cfRule>
  </conditionalFormatting>
  <conditionalFormatting sqref="J3:K3">
    <cfRule type="cellIs" dxfId="161" priority="5" operator="lessThan">
      <formula>0</formula>
    </cfRule>
  </conditionalFormatting>
  <conditionalFormatting sqref="L3">
    <cfRule type="cellIs" dxfId="160" priority="4" operator="lessThan">
      <formula>0</formula>
    </cfRule>
  </conditionalFormatting>
  <conditionalFormatting sqref="H3:I3">
    <cfRule type="cellIs" dxfId="159" priority="3" operator="lessThan">
      <formula>0</formula>
    </cfRule>
  </conditionalFormatting>
  <conditionalFormatting sqref="D3:G3">
    <cfRule type="cellIs" dxfId="158" priority="2" operator="lessThan">
      <formula>0</formula>
    </cfRule>
  </conditionalFormatting>
  <conditionalFormatting sqref="F3">
    <cfRule type="cellIs" dxfId="157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Y17:Z17 Y18:AA18 T24:Z24 T26:AA26 T7:AA7 T22:AA22 T14:AA14 T17:X18 R7 H17:H18 J17:P18 H7:P7 D7 Q17:Q18 Q7 D14 H14:P14 Q14 R14 K13 R17:R18 H22 J22:P22 Q22 R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3:Z19"/>
  <sheetViews>
    <sheetView showGridLines="0" zoomScale="90" zoomScaleNormal="90" workbookViewId="0">
      <selection activeCell="B3" sqref="B3:C4"/>
    </sheetView>
  </sheetViews>
  <sheetFormatPr defaultRowHeight="12" outlineLevelRow="1" outlineLevelCol="1"/>
  <cols>
    <col min="1" max="1" width="1.5703125" style="195" customWidth="1"/>
    <col min="2" max="2" width="55.140625" style="195" customWidth="1"/>
    <col min="3" max="3" width="10.7109375" style="243" hidden="1" customWidth="1" outlineLevel="1"/>
    <col min="4" max="4" width="12.28515625" style="242" customWidth="1" collapsed="1"/>
    <col min="5" max="7" width="12.28515625" style="242" customWidth="1"/>
    <col min="8" max="17" width="15.7109375" style="242" hidden="1" customWidth="1" outlineLevel="1"/>
    <col min="18" max="21" width="15.7109375" style="195" hidden="1" customWidth="1" outlineLevel="1"/>
    <col min="22" max="22" width="15.7109375" style="242" hidden="1" customWidth="1" outlineLevel="1"/>
    <col min="23" max="23" width="15.7109375" style="195" hidden="1" customWidth="1" outlineLevel="1"/>
    <col min="24" max="24" width="15.7109375" style="242" hidden="1" customWidth="1" outlineLevel="1"/>
    <col min="25" max="25" width="15.7109375" style="195" hidden="1" customWidth="1" outlineLevel="1"/>
    <col min="26" max="26" width="15.7109375" style="195" customWidth="1" collapsed="1"/>
    <col min="27" max="16384" width="9.140625" style="195"/>
  </cols>
  <sheetData>
    <row r="3" spans="1:25" s="198" customFormat="1" ht="15" customHeight="1">
      <c r="A3" s="197"/>
      <c r="B3" s="510" t="s">
        <v>1279</v>
      </c>
      <c r="C3" s="511"/>
      <c r="D3" s="508" t="s">
        <v>1375</v>
      </c>
      <c r="E3" s="508" t="s">
        <v>1353</v>
      </c>
      <c r="F3" s="508" t="s">
        <v>1376</v>
      </c>
      <c r="G3" s="508" t="s">
        <v>1357</v>
      </c>
      <c r="H3" s="508" t="s">
        <v>1368</v>
      </c>
      <c r="I3" s="508" t="s">
        <v>1345</v>
      </c>
      <c r="J3" s="508">
        <v>2020</v>
      </c>
      <c r="K3" s="508">
        <v>2019</v>
      </c>
      <c r="L3" s="508" t="s">
        <v>1363</v>
      </c>
      <c r="M3" s="508" t="s">
        <v>1313</v>
      </c>
      <c r="N3" s="508" t="s">
        <v>1315</v>
      </c>
      <c r="O3" s="508" t="s">
        <v>1315</v>
      </c>
      <c r="P3" s="508" t="s">
        <v>1289</v>
      </c>
      <c r="Q3" s="508" t="s">
        <v>1291</v>
      </c>
      <c r="R3" s="508" t="s">
        <v>1314</v>
      </c>
      <c r="S3" s="508" t="s">
        <v>1316</v>
      </c>
      <c r="T3" s="508" t="s">
        <v>1290</v>
      </c>
      <c r="U3" s="508" t="s">
        <v>1292</v>
      </c>
      <c r="V3" s="508" t="s">
        <v>1286</v>
      </c>
      <c r="W3" s="508" t="s">
        <v>1287</v>
      </c>
      <c r="X3" s="508">
        <v>2018</v>
      </c>
      <c r="Y3" s="508">
        <v>2017</v>
      </c>
    </row>
    <row r="4" spans="1:25" s="198" customFormat="1" ht="15" customHeight="1">
      <c r="A4" s="228"/>
      <c r="B4" s="512"/>
      <c r="C4" s="513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</row>
    <row r="5" spans="1:25" ht="20.100000000000001" customHeight="1">
      <c r="B5" s="240" t="s">
        <v>1293</v>
      </c>
      <c r="C5" s="423"/>
      <c r="D5" s="211">
        <f>VLOOKUP($B5,DRE!$B:$XFD,MATCH(D$3,DRE!$B$3:$XFD$3,0),FALSE)</f>
        <v>1433994000</v>
      </c>
      <c r="E5" s="211">
        <f>VLOOKUP($B5,DRE!$B:$XFD,MATCH(E$3,DRE!$B$3:$XFD$3,0),FALSE)</f>
        <v>228564000</v>
      </c>
      <c r="F5" s="211">
        <f>VLOOKUP($B5,DRE!$B:$XFD,MATCH(F$3,DRE!$B$3:$XFD$3,0),FALSE)</f>
        <v>1454998000</v>
      </c>
      <c r="G5" s="211">
        <f>VLOOKUP($B5,DRE!$B:$XFD,MATCH(G$3,DRE!$B$3:$XFD$3,0),FALSE)</f>
        <v>265894000</v>
      </c>
      <c r="H5" s="211">
        <f>VLOOKUP($B5,DRE!$B:$XFD,MATCH(H$3,DRE!$B$3:$XFD$3,0),FALSE)</f>
        <v>21004000</v>
      </c>
      <c r="I5" s="211">
        <f>VLOOKUP($B5,DRE!$B:$XFD,MATCH(I$3,DRE!$B$3:$XFD$3,0),FALSE)</f>
        <v>37330000</v>
      </c>
      <c r="J5" s="211">
        <f>VLOOKUP($B5,DRE!$B:$XFD,MATCH(J$3,DRE!$B$3:$XFD$3,0),FALSE)</f>
        <v>658070000</v>
      </c>
      <c r="K5" s="211">
        <f>VLOOKUP($B5,DRE!$B:$XFD,MATCH(K$3,DRE!$B$3:$XFD$3,0),FALSE)</f>
        <v>387173000</v>
      </c>
      <c r="L5" s="211">
        <f>VLOOKUP($B5,DRE!$B:$XFD,MATCH(L$3,DRE!$B$3:$XFD$3,0),FALSE)</f>
        <v>324103000</v>
      </c>
      <c r="M5" s="211">
        <f>VLOOKUP($B5,DRE!$B:$XFD,MATCH(M$3,DRE!$B$3:$XFD$3,0),FALSE)</f>
        <v>188325000</v>
      </c>
      <c r="N5" s="211">
        <f>VLOOKUP($B5,DRE!$B:$XFD,MATCH(N$3,DRE!$B$3:$XFD$3,0),FALSE)</f>
        <v>276609000</v>
      </c>
      <c r="O5" s="211">
        <f>VLOOKUP($B5,DRE!$B:$XFD,MATCH(O$3,DRE!$B$3:$XFD$3,0),FALSE)</f>
        <v>276609000</v>
      </c>
      <c r="P5" s="211">
        <f>VLOOKUP($B5,DRE!$B:$XFD,MATCH(P$3,DRE!$B$3:$XFD$3,0),FALSE)</f>
        <v>66631000</v>
      </c>
      <c r="Q5" s="211">
        <f>VLOOKUP($B5,DRE!$B:$XFD,MATCH(Q$3,DRE!$B$3:$XFD$3,0),FALSE)</f>
        <v>88285000</v>
      </c>
      <c r="R5" s="211">
        <f>VLOOKUP($B5,DRE!$B:$XFD,MATCH(R$3,DRE!$B$3:$XFD$3,0),FALSE)</f>
        <v>20586000</v>
      </c>
      <c r="S5" s="211">
        <f>VLOOKUP($B5,DRE!$B:$XFD,MATCH(S$3,DRE!$B$3:$XFD$3,0),FALSE)</f>
        <v>90753000</v>
      </c>
      <c r="T5" s="211">
        <f>VLOOKUP($B5,DRE!$B:$XFD,MATCH(T$3,DRE!$B$3:$XFD$3,0),FALSE)</f>
        <v>35433000</v>
      </c>
      <c r="U5" s="211">
        <f>VLOOKUP($B5,DRE!$B:$XFD,MATCH(U$3,DRE!$B$3:$XFD$3,0),FALSE)</f>
        <v>70166000</v>
      </c>
      <c r="V5" s="211">
        <f>VLOOKUP($B5,DRE!$B:$XFD,MATCH(V$3,DRE!$B$3:$XFD$3,0),FALSE)</f>
        <v>21654000</v>
      </c>
      <c r="W5" s="211">
        <f>VLOOKUP($B5,DRE!$B:$XFD,MATCH(W$3,DRE!$B$3:$XFD$3,0),FALSE)</f>
        <v>34734000</v>
      </c>
      <c r="X5" s="211">
        <f>VLOOKUP($B5,DRE!$B:$XFD,MATCH(X$3,DRE!$B$3:$XFD$3,0),FALSE)</f>
        <v>39521000</v>
      </c>
      <c r="Y5" s="211">
        <f>VLOOKUP($B5,DRE!$B:$XFD,MATCH(Y$3,DRE!$B$3:$XFD$3,0),FALSE)</f>
        <v>46251000</v>
      </c>
    </row>
    <row r="6" spans="1:25" ht="20.100000000000001" hidden="1" customHeight="1" outlineLevel="1">
      <c r="B6" s="233" t="s">
        <v>1223</v>
      </c>
      <c r="C6" s="423"/>
      <c r="D6" s="246">
        <f t="shared" ref="D6:H6" si="0">SUM(D7:D8)</f>
        <v>0</v>
      </c>
      <c r="E6" s="246">
        <f t="shared" ref="E6" si="1">SUM(E7:E8)</f>
        <v>0</v>
      </c>
      <c r="F6" s="246">
        <f>SUM(F7:F8)</f>
        <v>0</v>
      </c>
      <c r="G6" s="246">
        <f t="shared" ref="G6" si="2">SUM(G7:G8)</f>
        <v>0</v>
      </c>
      <c r="H6" s="246">
        <f t="shared" si="0"/>
        <v>0</v>
      </c>
      <c r="I6" s="246">
        <f>SUM(I7:I8)</f>
        <v>0</v>
      </c>
      <c r="J6" s="246">
        <f t="shared" ref="J6:L6" si="3">SUM(J7:J8)</f>
        <v>0</v>
      </c>
      <c r="K6" s="246">
        <f>SUM(K7:K8)</f>
        <v>0</v>
      </c>
      <c r="L6" s="246">
        <f t="shared" si="3"/>
        <v>0</v>
      </c>
      <c r="M6" s="246">
        <f>SUM(M7:M8)</f>
        <v>0</v>
      </c>
      <c r="N6" s="246">
        <f>SUM(N7:N8)</f>
        <v>0</v>
      </c>
      <c r="O6" s="246">
        <f>SUM(O7:O8)</f>
        <v>0</v>
      </c>
      <c r="P6" s="246">
        <f>SUM(P7:P8)</f>
        <v>0</v>
      </c>
      <c r="Q6" s="246">
        <f>SUM(Q7:Q8)</f>
        <v>0</v>
      </c>
      <c r="R6" s="246">
        <f t="shared" ref="R6:Y6" si="4">SUM(R7:R8)</f>
        <v>-162926000</v>
      </c>
      <c r="S6" s="246">
        <f t="shared" si="4"/>
        <v>-292913000</v>
      </c>
      <c r="T6" s="246">
        <f t="shared" si="4"/>
        <v>-77434000</v>
      </c>
      <c r="U6" s="246">
        <f t="shared" si="4"/>
        <v>-129986000</v>
      </c>
      <c r="V6" s="246">
        <f t="shared" si="4"/>
        <v>0</v>
      </c>
      <c r="W6" s="246">
        <f t="shared" si="4"/>
        <v>-52552000</v>
      </c>
      <c r="X6" s="246">
        <f t="shared" si="4"/>
        <v>-397330000</v>
      </c>
      <c r="Y6" s="246">
        <f t="shared" si="4"/>
        <v>5168000</v>
      </c>
    </row>
    <row r="7" spans="1:25" ht="20.100000000000001" hidden="1" customHeight="1" outlineLevel="1">
      <c r="B7" s="247" t="s">
        <v>1147</v>
      </c>
      <c r="C7" s="423"/>
      <c r="D7" s="237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7">
        <v>-280430000</v>
      </c>
      <c r="S7" s="237">
        <v>-497454000</v>
      </c>
      <c r="T7" s="237">
        <v>-129284000</v>
      </c>
      <c r="U7" s="237">
        <v>-217024000</v>
      </c>
      <c r="V7" s="237">
        <v>0</v>
      </c>
      <c r="W7" s="237">
        <v>-87740000</v>
      </c>
      <c r="X7" s="237">
        <v>-663377000</v>
      </c>
      <c r="Y7" s="237">
        <v>8629000</v>
      </c>
    </row>
    <row r="8" spans="1:25" ht="20.100000000000001" hidden="1" customHeight="1" outlineLevel="1">
      <c r="B8" s="247" t="s">
        <v>1148</v>
      </c>
      <c r="C8" s="423"/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117504000</v>
      </c>
      <c r="S8" s="237">
        <v>204541000</v>
      </c>
      <c r="T8" s="237">
        <v>51850000</v>
      </c>
      <c r="U8" s="237">
        <v>87038000</v>
      </c>
      <c r="V8" s="237">
        <v>0</v>
      </c>
      <c r="W8" s="237">
        <v>35188000</v>
      </c>
      <c r="X8" s="237">
        <v>266047000</v>
      </c>
      <c r="Y8" s="237">
        <v>-3461000</v>
      </c>
    </row>
    <row r="9" spans="1:25" ht="20.100000000000001" customHeight="1" collapsed="1">
      <c r="B9" s="233" t="s">
        <v>1360</v>
      </c>
      <c r="C9" s="423"/>
      <c r="D9" s="246">
        <f t="shared" ref="D9:Q9" si="5">D10</f>
        <v>6110000</v>
      </c>
      <c r="E9" s="246">
        <f>E10</f>
        <v>1094000</v>
      </c>
      <c r="F9" s="246">
        <f>F10</f>
        <v>6334000</v>
      </c>
      <c r="G9" s="246">
        <f>G10</f>
        <v>-1685000</v>
      </c>
      <c r="H9" s="246">
        <f t="shared" si="5"/>
        <v>224000</v>
      </c>
      <c r="I9" s="246">
        <f>I10</f>
        <v>-2779000</v>
      </c>
      <c r="J9" s="246">
        <f t="shared" si="5"/>
        <v>-1473000</v>
      </c>
      <c r="K9" s="246">
        <f>K10</f>
        <v>-1711000</v>
      </c>
      <c r="L9" s="246">
        <f t="shared" si="5"/>
        <v>2780000</v>
      </c>
      <c r="M9" s="246">
        <f t="shared" si="5"/>
        <v>644000</v>
      </c>
      <c r="N9" s="246">
        <f t="shared" si="5"/>
        <v>796000</v>
      </c>
      <c r="O9" s="246">
        <f t="shared" si="5"/>
        <v>796000</v>
      </c>
      <c r="P9" s="246">
        <f t="shared" si="5"/>
        <v>266000</v>
      </c>
      <c r="Q9" s="246">
        <f t="shared" si="5"/>
        <v>152000</v>
      </c>
      <c r="R9" s="246">
        <f t="shared" ref="R9:Y9" si="6">R10</f>
        <v>294000</v>
      </c>
      <c r="S9" s="246">
        <f t="shared" si="6"/>
        <v>82165000</v>
      </c>
      <c r="T9" s="246">
        <f t="shared" si="6"/>
        <v>81830000</v>
      </c>
      <c r="U9" s="246">
        <f t="shared" si="6"/>
        <v>81871000</v>
      </c>
      <c r="V9" s="246">
        <f>V10</f>
        <v>-115000</v>
      </c>
      <c r="W9" s="246">
        <f t="shared" si="6"/>
        <v>42000</v>
      </c>
      <c r="X9" s="246">
        <f t="shared" si="6"/>
        <v>83470000</v>
      </c>
      <c r="Y9" s="246">
        <f t="shared" si="6"/>
        <v>316000</v>
      </c>
    </row>
    <row r="10" spans="1:25" ht="20.100000000000001" customHeight="1">
      <c r="B10" s="247" t="s">
        <v>1149</v>
      </c>
      <c r="C10" s="423"/>
      <c r="D10" s="237">
        <v>6110000</v>
      </c>
      <c r="E10" s="237">
        <v>1094000</v>
      </c>
      <c r="F10" s="237">
        <v>6334000</v>
      </c>
      <c r="G10" s="237">
        <v>-1685000</v>
      </c>
      <c r="H10" s="237">
        <v>224000</v>
      </c>
      <c r="I10" s="237">
        <v>-2779000</v>
      </c>
      <c r="J10" s="237">
        <v>-1473000</v>
      </c>
      <c r="K10" s="237">
        <v>-1711000</v>
      </c>
      <c r="L10" s="237">
        <v>2780000</v>
      </c>
      <c r="M10" s="237">
        <v>644000</v>
      </c>
      <c r="N10" s="237">
        <v>796000</v>
      </c>
      <c r="O10" s="237">
        <v>796000</v>
      </c>
      <c r="P10" s="237">
        <v>266000</v>
      </c>
      <c r="Q10" s="237">
        <v>152000</v>
      </c>
      <c r="R10" s="237">
        <v>294000</v>
      </c>
      <c r="S10" s="237">
        <v>82165000</v>
      </c>
      <c r="T10" s="237">
        <v>81830000</v>
      </c>
      <c r="U10" s="237">
        <v>81871000</v>
      </c>
      <c r="V10" s="237">
        <v>-115000</v>
      </c>
      <c r="W10" s="237">
        <v>42000</v>
      </c>
      <c r="X10" s="237">
        <v>83470000</v>
      </c>
      <c r="Y10" s="237">
        <v>316000</v>
      </c>
    </row>
    <row r="11" spans="1:25" ht="20.100000000000001" customHeight="1">
      <c r="B11" s="233" t="s">
        <v>739</v>
      </c>
      <c r="C11" s="423"/>
      <c r="D11" s="246">
        <f t="shared" ref="D11:H11" si="7">SUM(D12:D13)</f>
        <v>-55889000</v>
      </c>
      <c r="E11" s="246">
        <f>SUM(E12:E13)</f>
        <v>-52824000</v>
      </c>
      <c r="F11" s="246">
        <f t="shared" ref="F11" si="8">SUM(F12:F13)</f>
        <v>-55919000</v>
      </c>
      <c r="G11" s="246">
        <f>SUM(G12:G13)</f>
        <v>-52797000</v>
      </c>
      <c r="H11" s="246">
        <f t="shared" si="7"/>
        <v>-30000</v>
      </c>
      <c r="I11" s="246">
        <f>SUM(I12:I13)</f>
        <v>27000</v>
      </c>
      <c r="J11" s="246">
        <f t="shared" ref="J11" si="9">SUM(J12:J13)</f>
        <v>-81024000</v>
      </c>
      <c r="K11" s="246">
        <f t="shared" ref="K11" si="10">SUM(K12:K13)</f>
        <v>272163000</v>
      </c>
      <c r="L11" s="246">
        <f t="shared" ref="L11:Q11" si="11">SUM(L12:L13)</f>
        <v>-29397000</v>
      </c>
      <c r="M11" s="246">
        <f t="shared" si="11"/>
        <v>103799000</v>
      </c>
      <c r="N11" s="246">
        <f t="shared" si="11"/>
        <v>102170000</v>
      </c>
      <c r="O11" s="246">
        <f t="shared" si="11"/>
        <v>102170000</v>
      </c>
      <c r="P11" s="246">
        <f t="shared" si="11"/>
        <v>-281000</v>
      </c>
      <c r="Q11" s="246">
        <f t="shared" si="11"/>
        <v>-1630000</v>
      </c>
      <c r="R11" s="246">
        <f t="shared" ref="R11:W11" si="12">SUM(R12:R13)</f>
        <v>8127000</v>
      </c>
      <c r="S11" s="246">
        <f t="shared" si="12"/>
        <v>-200086000</v>
      </c>
      <c r="T11" s="246">
        <f t="shared" si="12"/>
        <v>-212335000</v>
      </c>
      <c r="U11" s="246">
        <f t="shared" si="12"/>
        <v>-208213000</v>
      </c>
      <c r="V11" s="246">
        <f>SUM(V12:V13)</f>
        <v>-1349000</v>
      </c>
      <c r="W11" s="246">
        <f t="shared" si="12"/>
        <v>4122000</v>
      </c>
      <c r="X11" s="246">
        <f t="shared" ref="X11:Y11" si="13">SUM(X12:X13)</f>
        <v>-214438000</v>
      </c>
      <c r="Y11" s="246">
        <f t="shared" si="13"/>
        <v>336000</v>
      </c>
    </row>
    <row r="12" spans="1:25" ht="20.100000000000001" customHeight="1">
      <c r="B12" s="247" t="s">
        <v>1361</v>
      </c>
      <c r="C12" s="423" t="s">
        <v>1150</v>
      </c>
      <c r="D12" s="237">
        <v>-77852000</v>
      </c>
      <c r="E12" s="237">
        <v>-52595000</v>
      </c>
      <c r="F12" s="237">
        <v>-77852000</v>
      </c>
      <c r="G12" s="237">
        <v>-52595000</v>
      </c>
      <c r="H12" s="237">
        <v>0</v>
      </c>
      <c r="I12" s="237">
        <v>0</v>
      </c>
      <c r="J12" s="237">
        <v>-88855000</v>
      </c>
      <c r="K12" s="237">
        <v>267404000</v>
      </c>
      <c r="L12" s="237">
        <v>-35392000</v>
      </c>
      <c r="M12" s="237">
        <v>98385000</v>
      </c>
      <c r="N12" s="237">
        <v>97432000</v>
      </c>
      <c r="O12" s="237">
        <v>97432000</v>
      </c>
      <c r="P12" s="237">
        <v>0</v>
      </c>
      <c r="Q12" s="237">
        <v>-953000</v>
      </c>
      <c r="R12" s="237">
        <v>0</v>
      </c>
      <c r="S12" s="237">
        <v>-155695000</v>
      </c>
      <c r="T12" s="237">
        <v>-159817000</v>
      </c>
      <c r="U12" s="237">
        <v>-155695000</v>
      </c>
      <c r="V12" s="237">
        <v>-953000</v>
      </c>
      <c r="W12" s="237">
        <v>4122000</v>
      </c>
      <c r="X12" s="237">
        <v>-166021000</v>
      </c>
      <c r="Y12" s="237">
        <v>336000</v>
      </c>
    </row>
    <row r="13" spans="1:25" ht="20.100000000000001" customHeight="1">
      <c r="B13" s="247" t="s">
        <v>1230</v>
      </c>
      <c r="C13" s="423"/>
      <c r="D13" s="237">
        <v>21963000</v>
      </c>
      <c r="E13" s="237">
        <v>-229000</v>
      </c>
      <c r="F13" s="237">
        <v>21933000</v>
      </c>
      <c r="G13" s="237">
        <v>-202000</v>
      </c>
      <c r="H13" s="237">
        <v>-30000</v>
      </c>
      <c r="I13" s="237">
        <v>27000</v>
      </c>
      <c r="J13" s="237">
        <v>7831000</v>
      </c>
      <c r="K13" s="237">
        <v>4759000</v>
      </c>
      <c r="L13" s="237">
        <v>5995000</v>
      </c>
      <c r="M13" s="237">
        <v>5414000</v>
      </c>
      <c r="N13" s="237">
        <v>4738000</v>
      </c>
      <c r="O13" s="237">
        <v>4738000</v>
      </c>
      <c r="P13" s="237">
        <v>-281000</v>
      </c>
      <c r="Q13" s="237">
        <v>-677000</v>
      </c>
      <c r="R13" s="237">
        <v>8127000</v>
      </c>
      <c r="S13" s="237">
        <v>-44391000</v>
      </c>
      <c r="T13" s="237">
        <v>-52518000</v>
      </c>
      <c r="U13" s="237">
        <v>-52518000</v>
      </c>
      <c r="V13" s="237">
        <v>-396000</v>
      </c>
      <c r="W13" s="237">
        <v>0</v>
      </c>
      <c r="X13" s="237">
        <v>-48417000</v>
      </c>
      <c r="Y13" s="237">
        <v>0</v>
      </c>
    </row>
    <row r="14" spans="1:25" ht="20.100000000000001" customHeight="1">
      <c r="B14" s="328" t="s">
        <v>1348</v>
      </c>
      <c r="C14" s="423"/>
      <c r="D14" s="332">
        <f t="shared" ref="D14:H14" si="14">D5+D6+D9+D11</f>
        <v>1384215000</v>
      </c>
      <c r="E14" s="332">
        <f>E5+E6+E9+E11</f>
        <v>176834000</v>
      </c>
      <c r="F14" s="332">
        <f t="shared" ref="F14" si="15">F5+F6+F9+F11</f>
        <v>1405413000</v>
      </c>
      <c r="G14" s="332">
        <f>G5+G6+G9+G11</f>
        <v>211412000</v>
      </c>
      <c r="H14" s="332">
        <f t="shared" si="14"/>
        <v>21198000</v>
      </c>
      <c r="I14" s="332">
        <f>I5+I6+I9+I11</f>
        <v>34578000</v>
      </c>
      <c r="J14" s="332">
        <f t="shared" ref="J14:L14" si="16">J5+J6+J9+J11</f>
        <v>575573000</v>
      </c>
      <c r="K14" s="332">
        <f>K5+K6+K9+K11</f>
        <v>657625000</v>
      </c>
      <c r="L14" s="332">
        <f t="shared" si="16"/>
        <v>297486000</v>
      </c>
      <c r="M14" s="332">
        <f>M5+M6+M9+M11</f>
        <v>292768000</v>
      </c>
      <c r="N14" s="332">
        <f>N5+N6+N9+N11</f>
        <v>379575000</v>
      </c>
      <c r="O14" s="332">
        <f>O5+O6+O9+O11</f>
        <v>379575000</v>
      </c>
      <c r="P14" s="332">
        <f t="shared" ref="P14:Q14" si="17">P5+P6+P9+P11</f>
        <v>66616000</v>
      </c>
      <c r="Q14" s="332">
        <f t="shared" si="17"/>
        <v>86807000</v>
      </c>
      <c r="R14" s="332">
        <f t="shared" ref="R14:W14" si="18">R5+R6+R9+R11</f>
        <v>-133919000</v>
      </c>
      <c r="S14" s="332">
        <f t="shared" si="18"/>
        <v>-320081000</v>
      </c>
      <c r="T14" s="332">
        <f t="shared" si="18"/>
        <v>-172506000</v>
      </c>
      <c r="U14" s="332">
        <f t="shared" si="18"/>
        <v>-186162000</v>
      </c>
      <c r="V14" s="332">
        <f>V5+V6+V9+V11</f>
        <v>20190000</v>
      </c>
      <c r="W14" s="332">
        <f t="shared" si="18"/>
        <v>-13654000</v>
      </c>
      <c r="X14" s="332">
        <f t="shared" ref="X14:Y14" si="19">X5+X6+X9+X11</f>
        <v>-488777000</v>
      </c>
      <c r="Y14" s="332">
        <f t="shared" si="19"/>
        <v>52071000</v>
      </c>
    </row>
    <row r="15" spans="1:25" ht="24" customHeight="1">
      <c r="B15" s="433" t="s">
        <v>1369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334"/>
      <c r="S15" s="334"/>
      <c r="T15" s="334"/>
      <c r="U15" s="334"/>
      <c r="V15" s="333"/>
      <c r="W15" s="334"/>
      <c r="X15" s="333"/>
      <c r="Y15" s="334"/>
    </row>
    <row r="16" spans="1:25" ht="15" customHeight="1"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V16" s="244"/>
      <c r="X16" s="244"/>
    </row>
    <row r="17" spans="4:26" ht="15" customHeight="1"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V17" s="245"/>
      <c r="X17" s="245"/>
    </row>
    <row r="18" spans="4:26"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4:26"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</row>
  </sheetData>
  <mergeCells count="23">
    <mergeCell ref="I3:I4"/>
    <mergeCell ref="F3:F4"/>
    <mergeCell ref="E3:E4"/>
    <mergeCell ref="N3:N4"/>
    <mergeCell ref="G3:G4"/>
    <mergeCell ref="J3:J4"/>
    <mergeCell ref="L3:L4"/>
    <mergeCell ref="D3:D4"/>
    <mergeCell ref="X3:X4"/>
    <mergeCell ref="Y3:Y4"/>
    <mergeCell ref="B3:C4"/>
    <mergeCell ref="P3:P4"/>
    <mergeCell ref="T3:T4"/>
    <mergeCell ref="V3:V4"/>
    <mergeCell ref="W3:W4"/>
    <mergeCell ref="M3:M4"/>
    <mergeCell ref="R3:R4"/>
    <mergeCell ref="O3:O4"/>
    <mergeCell ref="S3:S4"/>
    <mergeCell ref="Q3:Q4"/>
    <mergeCell ref="U3:U4"/>
    <mergeCell ref="K3:K4"/>
    <mergeCell ref="H3:H4"/>
  </mergeCells>
  <phoneticPr fontId="3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R11:X11 R9:X9 Q9 J9:O9 H9 D9 I9 P9 D11 H11 I11 J11:O11 P11 Q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516" t="s">
        <v>990</v>
      </c>
      <c r="E5" s="517"/>
      <c r="F5" s="144" t="s">
        <v>991</v>
      </c>
      <c r="H5" s="138"/>
      <c r="I5" s="139"/>
      <c r="J5" s="136"/>
      <c r="K5" s="136"/>
      <c r="L5" s="136"/>
      <c r="M5" s="136"/>
    </row>
    <row r="6" spans="4:13" ht="15">
      <c r="D6" s="145" t="s">
        <v>992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993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994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514" t="s">
        <v>1006</v>
      </c>
      <c r="E9" s="515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993</v>
      </c>
      <c r="E10" s="145" t="s">
        <v>995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992</v>
      </c>
      <c r="E11" s="145" t="s">
        <v>995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992</v>
      </c>
      <c r="E12" s="145" t="s">
        <v>996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992</v>
      </c>
      <c r="E13" s="145" t="s">
        <v>997</v>
      </c>
      <c r="F13" s="145">
        <v>-77959</v>
      </c>
      <c r="J13" s="136"/>
      <c r="K13" s="136"/>
      <c r="L13" s="136"/>
      <c r="M13" s="136"/>
    </row>
    <row r="14" spans="4:13">
      <c r="D14" s="145" t="s">
        <v>992</v>
      </c>
      <c r="E14" s="145" t="s">
        <v>998</v>
      </c>
      <c r="F14" s="145">
        <v>-5174</v>
      </c>
      <c r="J14" s="136"/>
      <c r="K14" s="136"/>
      <c r="L14" s="136"/>
      <c r="M14" s="136"/>
    </row>
    <row r="15" spans="4:13">
      <c r="D15" s="514" t="s">
        <v>1007</v>
      </c>
      <c r="E15" s="515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516" t="s">
        <v>990</v>
      </c>
      <c r="E17" s="517"/>
      <c r="F17" s="144" t="s">
        <v>991</v>
      </c>
      <c r="J17" s="136"/>
      <c r="K17" s="136"/>
      <c r="L17" s="136"/>
      <c r="M17" s="136"/>
    </row>
    <row r="18" spans="4:13" hidden="1">
      <c r="D18" s="514" t="s">
        <v>1000</v>
      </c>
      <c r="E18" s="515"/>
      <c r="F18" s="112">
        <v>2763288</v>
      </c>
      <c r="J18" s="136"/>
      <c r="K18" s="136"/>
      <c r="L18" s="136"/>
      <c r="M18" s="136"/>
    </row>
    <row r="19" spans="4:13" hidden="1">
      <c r="D19" s="145" t="s">
        <v>992</v>
      </c>
      <c r="E19" s="145" t="s">
        <v>1001</v>
      </c>
      <c r="F19" s="145">
        <v>35575</v>
      </c>
      <c r="J19" s="136"/>
      <c r="K19" s="136"/>
      <c r="L19" s="136"/>
      <c r="M19" s="136"/>
    </row>
    <row r="20" spans="4:13" hidden="1">
      <c r="D20" s="145" t="s">
        <v>992</v>
      </c>
      <c r="E20" s="145" t="s">
        <v>997</v>
      </c>
      <c r="F20" s="145">
        <v>77959</v>
      </c>
      <c r="J20" s="136"/>
      <c r="K20" s="136"/>
      <c r="L20" s="136"/>
      <c r="M20" s="136"/>
    </row>
    <row r="21" spans="4:13" hidden="1">
      <c r="D21" s="145" t="s">
        <v>992</v>
      </c>
      <c r="E21" s="145" t="s">
        <v>996</v>
      </c>
      <c r="F21" s="145">
        <v>374491</v>
      </c>
      <c r="J21" s="136"/>
      <c r="K21" s="136"/>
      <c r="L21" s="136"/>
      <c r="M21" s="136"/>
    </row>
    <row r="22" spans="4:13" hidden="1">
      <c r="D22" s="514" t="s">
        <v>999</v>
      </c>
      <c r="E22" s="515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1899-A53D-4E82-B8BC-48CBBCD42F70}">
  <sheetPr codeName="Planilha1"/>
  <dimension ref="B1:AK47"/>
  <sheetViews>
    <sheetView showGridLines="0" zoomScale="70" zoomScaleNormal="7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E12" sqref="E12:J13"/>
    </sheetView>
  </sheetViews>
  <sheetFormatPr defaultRowHeight="15"/>
  <cols>
    <col min="1" max="1" width="1.7109375" style="437" customWidth="1"/>
    <col min="2" max="2" width="8.7109375" style="436" customWidth="1"/>
    <col min="3" max="3" width="7" style="436" customWidth="1"/>
    <col min="4" max="4" width="1.7109375" style="437" customWidth="1"/>
    <col min="5" max="5" width="4.7109375" style="437" customWidth="1"/>
    <col min="6" max="6" width="8" style="437" customWidth="1"/>
    <col min="7" max="8" width="19.5703125" style="437" customWidth="1"/>
    <col min="9" max="9" width="18" style="437" customWidth="1"/>
    <col min="10" max="10" width="17.85546875" style="436" customWidth="1"/>
    <col min="11" max="11" width="19" style="437" customWidth="1"/>
    <col min="12" max="16" width="20.28515625" style="437" customWidth="1"/>
    <col min="17" max="17" width="2.28515625" style="437" customWidth="1"/>
    <col min="18" max="16384" width="9.140625" style="437"/>
  </cols>
  <sheetData>
    <row r="1" spans="2:37" s="439" customFormat="1" ht="7.5" customHeight="1">
      <c r="B1" s="436"/>
      <c r="C1" s="436"/>
      <c r="D1" s="437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2:37" s="439" customFormat="1" ht="35.1" customHeight="1">
      <c r="B2" s="440"/>
      <c r="C2" s="440"/>
      <c r="D2" s="440"/>
      <c r="E2" s="440"/>
      <c r="F2" s="440" t="s">
        <v>1354</v>
      </c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2:37" s="439" customFormat="1" ht="7.5" hidden="1" customHeight="1"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</row>
    <row r="4" spans="2:37" s="439" customFormat="1" ht="7.5" customHeight="1">
      <c r="B4" s="442"/>
      <c r="C4" s="442"/>
      <c r="D4" s="442"/>
      <c r="E4" s="442"/>
      <c r="F4" s="442"/>
      <c r="G4" s="442"/>
      <c r="H4" s="442"/>
      <c r="I4" s="442"/>
      <c r="J4" s="443"/>
      <c r="K4" s="442"/>
      <c r="L4" s="442"/>
      <c r="M4" s="442"/>
      <c r="N4" s="442"/>
      <c r="O4" s="442"/>
      <c r="P4" s="442"/>
      <c r="Q4" s="442"/>
    </row>
    <row r="5" spans="2:37" s="446" customFormat="1" ht="7.5" customHeight="1">
      <c r="B5" s="444"/>
      <c r="C5" s="444"/>
      <c r="D5" s="444"/>
      <c r="E5" s="444"/>
      <c r="F5" s="444"/>
      <c r="G5" s="444"/>
      <c r="H5" s="444"/>
      <c r="I5" s="444"/>
      <c r="J5" s="445"/>
      <c r="K5" s="444"/>
      <c r="L5" s="444"/>
      <c r="M5" s="444"/>
      <c r="N5" s="444"/>
      <c r="O5" s="444"/>
      <c r="P5" s="444"/>
      <c r="Q5" s="444"/>
    </row>
    <row r="6" spans="2:37" s="446" customFormat="1" ht="14.25" customHeight="1">
      <c r="B6" s="447" t="s">
        <v>1237</v>
      </c>
      <c r="C6" s="444"/>
      <c r="D6" s="444"/>
      <c r="E6" s="444"/>
      <c r="F6" s="448" t="s">
        <v>1238</v>
      </c>
      <c r="G6" s="449">
        <v>44196</v>
      </c>
      <c r="H6" s="448" t="s">
        <v>1239</v>
      </c>
      <c r="I6" s="449">
        <v>44377</v>
      </c>
      <c r="J6" s="450"/>
      <c r="K6" s="448" t="s">
        <v>1240</v>
      </c>
      <c r="L6" s="449">
        <v>43830</v>
      </c>
      <c r="M6" s="448" t="s">
        <v>1241</v>
      </c>
      <c r="N6" s="449">
        <v>44012</v>
      </c>
      <c r="O6" s="444"/>
      <c r="P6" s="444"/>
      <c r="Q6" s="444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</row>
    <row r="7" spans="2:37" s="453" customFormat="1" ht="7.5" customHeight="1">
      <c r="B7" s="444"/>
      <c r="C7" s="444"/>
      <c r="D7" s="444"/>
      <c r="E7" s="444"/>
      <c r="F7" s="452"/>
      <c r="G7" s="444"/>
      <c r="H7" s="452"/>
      <c r="I7" s="452"/>
      <c r="J7" s="450"/>
      <c r="K7" s="444"/>
      <c r="L7" s="444"/>
      <c r="M7" s="444"/>
      <c r="N7" s="444"/>
      <c r="O7" s="444"/>
      <c r="P7" s="444"/>
      <c r="Q7" s="444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</row>
    <row r="8" spans="2:37" s="446" customFormat="1" ht="14.25" customHeight="1">
      <c r="B8" s="447" t="s">
        <v>1242</v>
      </c>
      <c r="C8" s="454"/>
      <c r="D8" s="444"/>
      <c r="E8" s="444"/>
      <c r="F8" s="448" t="s">
        <v>1243</v>
      </c>
      <c r="G8" s="455" t="s">
        <v>1376</v>
      </c>
      <c r="H8" s="444"/>
      <c r="I8" s="444"/>
      <c r="J8" s="445"/>
      <c r="K8" s="448" t="s">
        <v>1244</v>
      </c>
      <c r="L8" s="455" t="s">
        <v>1357</v>
      </c>
      <c r="M8" s="444"/>
      <c r="N8" s="444"/>
      <c r="O8" s="444"/>
      <c r="P8" s="444"/>
      <c r="Q8" s="444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2:37" s="453" customFormat="1" ht="7.5" customHeight="1">
      <c r="B9" s="444"/>
      <c r="C9" s="444"/>
      <c r="D9" s="444"/>
      <c r="E9" s="444"/>
      <c r="F9" s="444"/>
      <c r="G9" s="444"/>
      <c r="H9" s="444"/>
      <c r="I9" s="444"/>
      <c r="J9" s="445"/>
      <c r="K9" s="444"/>
      <c r="L9" s="444"/>
      <c r="M9" s="444"/>
      <c r="N9" s="444"/>
      <c r="O9" s="444"/>
      <c r="P9" s="444"/>
      <c r="Q9" s="444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</row>
    <row r="10" spans="2:37" s="451" customFormat="1" ht="7.5" customHeight="1">
      <c r="B10" s="456"/>
      <c r="C10" s="456"/>
      <c r="D10" s="456"/>
      <c r="E10" s="456"/>
      <c r="F10" s="456"/>
      <c r="G10" s="457"/>
      <c r="I10" s="458"/>
      <c r="J10" s="459"/>
      <c r="K10" s="459"/>
      <c r="L10" s="459"/>
      <c r="M10" s="459"/>
      <c r="N10" s="459"/>
      <c r="O10" s="458"/>
      <c r="P10" s="458"/>
      <c r="Q10" s="458"/>
    </row>
    <row r="11" spans="2:37" ht="31.5">
      <c r="B11" s="460"/>
      <c r="C11" s="460"/>
      <c r="D11" s="461"/>
      <c r="E11" s="499"/>
      <c r="L11" s="495" t="s">
        <v>607</v>
      </c>
    </row>
    <row r="12" spans="2:37" ht="17.25" customHeight="1">
      <c r="B12" s="462" t="s">
        <v>1295</v>
      </c>
      <c r="C12" s="462" t="s">
        <v>937</v>
      </c>
      <c r="D12" s="461"/>
      <c r="E12" s="520" t="s">
        <v>1317</v>
      </c>
      <c r="F12" s="521"/>
      <c r="G12" s="521"/>
      <c r="H12" s="521"/>
      <c r="I12" s="521"/>
      <c r="J12" s="522"/>
      <c r="K12" s="519" t="s">
        <v>256</v>
      </c>
      <c r="L12" s="519" t="s">
        <v>1246</v>
      </c>
      <c r="M12" s="519" t="s">
        <v>1288</v>
      </c>
      <c r="N12" s="519" t="s">
        <v>1118</v>
      </c>
      <c r="O12" s="519" t="s">
        <v>1236</v>
      </c>
      <c r="P12" s="519" t="s">
        <v>243</v>
      </c>
    </row>
    <row r="13" spans="2:37" ht="29.25" customHeight="1">
      <c r="B13" s="463"/>
      <c r="C13" s="463"/>
      <c r="D13" s="461"/>
      <c r="E13" s="520"/>
      <c r="F13" s="521"/>
      <c r="G13" s="521"/>
      <c r="H13" s="521"/>
      <c r="I13" s="521"/>
      <c r="J13" s="522"/>
      <c r="K13" s="519"/>
      <c r="L13" s="519"/>
      <c r="M13" s="519"/>
      <c r="N13" s="519"/>
      <c r="O13" s="519"/>
      <c r="P13" s="519"/>
    </row>
    <row r="14" spans="2:37" s="466" customFormat="1" ht="21" customHeight="1">
      <c r="B14" s="464">
        <v>1</v>
      </c>
      <c r="C14" s="464" t="s">
        <v>1296</v>
      </c>
      <c r="D14" s="465"/>
      <c r="E14" s="490" t="s">
        <v>1248</v>
      </c>
      <c r="F14" s="518">
        <f>$L$6</f>
        <v>43830</v>
      </c>
      <c r="G14" s="518"/>
      <c r="H14" s="518"/>
      <c r="I14" s="518"/>
      <c r="J14" s="518"/>
      <c r="K14" s="491">
        <f>ROUND(2854884253.81,-3)</f>
        <v>2854884000</v>
      </c>
      <c r="L14" s="491">
        <f>ROUND(142972009.65,-3)</f>
        <v>142972000</v>
      </c>
      <c r="M14" s="491">
        <f>ROUND(274914405.91,-3)</f>
        <v>274914000</v>
      </c>
      <c r="N14" s="491">
        <f>ROUND(131350196.85,-3)</f>
        <v>131350000</v>
      </c>
      <c r="O14" s="491">
        <v>0</v>
      </c>
      <c r="P14" s="492">
        <f t="shared" ref="P14:P23" si="0">SUM(K14:O14)</f>
        <v>3404120000</v>
      </c>
    </row>
    <row r="15" spans="2:37" s="466" customFormat="1" ht="21" customHeight="1">
      <c r="B15" s="464">
        <v>2</v>
      </c>
      <c r="C15" s="464" t="s">
        <v>1296</v>
      </c>
      <c r="D15" s="465"/>
      <c r="E15" s="481"/>
      <c r="F15" s="482" t="s">
        <v>1355</v>
      </c>
      <c r="G15" s="482"/>
      <c r="H15" s="482"/>
      <c r="I15" s="482"/>
      <c r="J15" s="483"/>
      <c r="K15" s="484">
        <f>ROUND(-20000,-3)</f>
        <v>-20000</v>
      </c>
      <c r="L15" s="484">
        <v>0</v>
      </c>
      <c r="M15" s="484">
        <v>0</v>
      </c>
      <c r="N15" s="484">
        <v>0</v>
      </c>
      <c r="O15" s="484">
        <v>0</v>
      </c>
      <c r="P15" s="485">
        <f t="shared" si="0"/>
        <v>-20000</v>
      </c>
    </row>
    <row r="16" spans="2:37" s="466" customFormat="1" ht="21" customHeight="1">
      <c r="B16" s="464">
        <v>2</v>
      </c>
      <c r="C16" s="464" t="s">
        <v>1296</v>
      </c>
      <c r="D16" s="465"/>
      <c r="E16" s="481"/>
      <c r="F16" s="482" t="s">
        <v>1118</v>
      </c>
      <c r="G16" s="482"/>
      <c r="H16" s="482"/>
      <c r="I16" s="482"/>
      <c r="J16" s="483" t="s">
        <v>1372</v>
      </c>
      <c r="K16" s="484">
        <f>+K17+K18+K19</f>
        <v>0</v>
      </c>
      <c r="L16" s="484">
        <f>+L17+L18+L19</f>
        <v>0</v>
      </c>
      <c r="M16" s="484">
        <f>+M17+M18+M19</f>
        <v>0</v>
      </c>
      <c r="N16" s="484">
        <f>+N17+N18+N19</f>
        <v>-54482000</v>
      </c>
      <c r="O16" s="484">
        <f>+O17+O18+O19</f>
        <v>0</v>
      </c>
      <c r="P16" s="485">
        <f t="shared" si="0"/>
        <v>-54482000</v>
      </c>
    </row>
    <row r="17" spans="2:17" s="466" customFormat="1" ht="21" customHeight="1">
      <c r="B17" s="464">
        <v>3</v>
      </c>
      <c r="C17" s="464" t="s">
        <v>1297</v>
      </c>
      <c r="D17" s="465"/>
      <c r="E17" s="481"/>
      <c r="F17" s="486" t="s">
        <v>1365</v>
      </c>
      <c r="G17" s="482"/>
      <c r="H17" s="482"/>
      <c r="I17" s="482"/>
      <c r="J17" s="483"/>
      <c r="K17" s="484">
        <v>0</v>
      </c>
      <c r="L17" s="484">
        <v>0</v>
      </c>
      <c r="M17" s="484">
        <v>0</v>
      </c>
      <c r="N17" s="484">
        <f>ROUND(-1684788.93,-3)</f>
        <v>-1685000</v>
      </c>
      <c r="O17" s="484">
        <v>0</v>
      </c>
      <c r="P17" s="485">
        <f t="shared" ref="P17" si="1">SUM(K17:O17)</f>
        <v>-1685000</v>
      </c>
    </row>
    <row r="18" spans="2:17" s="466" customFormat="1" ht="21" customHeight="1">
      <c r="B18" s="464">
        <v>3</v>
      </c>
      <c r="C18" s="464" t="s">
        <v>1297</v>
      </c>
      <c r="D18" s="465"/>
      <c r="E18" s="481"/>
      <c r="F18" s="486" t="s">
        <v>1150</v>
      </c>
      <c r="G18" s="482"/>
      <c r="H18" s="482"/>
      <c r="I18" s="482"/>
      <c r="J18" s="483"/>
      <c r="K18" s="484">
        <v>0</v>
      </c>
      <c r="L18" s="484">
        <v>0</v>
      </c>
      <c r="M18" s="484">
        <v>0</v>
      </c>
      <c r="N18" s="484">
        <f>ROUND(-52594900.53,-3)</f>
        <v>-52595000</v>
      </c>
      <c r="O18" s="484">
        <v>0</v>
      </c>
      <c r="P18" s="485">
        <f t="shared" si="0"/>
        <v>-52595000</v>
      </c>
    </row>
    <row r="19" spans="2:17" s="466" customFormat="1" ht="21" customHeight="1">
      <c r="B19" s="464">
        <v>3</v>
      </c>
      <c r="C19" s="464" t="s">
        <v>1297</v>
      </c>
      <c r="D19" s="465"/>
      <c r="E19" s="481"/>
      <c r="F19" s="486" t="s">
        <v>1249</v>
      </c>
      <c r="G19" s="482"/>
      <c r="H19" s="482"/>
      <c r="I19" s="482"/>
      <c r="J19" s="483"/>
      <c r="K19" s="484">
        <v>0</v>
      </c>
      <c r="L19" s="484">
        <v>0</v>
      </c>
      <c r="M19" s="484">
        <v>0</v>
      </c>
      <c r="N19" s="484">
        <f>ROUND(-202501.72+2,-3)</f>
        <v>-202000</v>
      </c>
      <c r="O19" s="484">
        <v>0</v>
      </c>
      <c r="P19" s="485">
        <f t="shared" si="0"/>
        <v>-202000</v>
      </c>
    </row>
    <row r="20" spans="2:17" s="466" customFormat="1" ht="21" customHeight="1">
      <c r="B20" s="464">
        <v>2</v>
      </c>
      <c r="C20" s="464" t="s">
        <v>1296</v>
      </c>
      <c r="D20" s="465"/>
      <c r="E20" s="481"/>
      <c r="F20" s="482" t="s">
        <v>1285</v>
      </c>
      <c r="G20" s="482"/>
      <c r="H20" s="482"/>
      <c r="I20" s="482"/>
      <c r="J20" s="483"/>
      <c r="K20" s="484">
        <v>0</v>
      </c>
      <c r="L20" s="484">
        <v>0</v>
      </c>
      <c r="M20" s="484">
        <v>0</v>
      </c>
      <c r="N20" s="484">
        <v>0</v>
      </c>
      <c r="O20" s="484">
        <f>ROUND(-3407423.35,-3)</f>
        <v>-3407000</v>
      </c>
      <c r="P20" s="485">
        <f t="shared" si="0"/>
        <v>-3407000</v>
      </c>
    </row>
    <row r="21" spans="2:17" s="466" customFormat="1" ht="21" customHeight="1">
      <c r="B21" s="464">
        <v>2</v>
      </c>
      <c r="C21" s="464" t="s">
        <v>1296</v>
      </c>
      <c r="D21" s="465"/>
      <c r="E21" s="481"/>
      <c r="F21" s="482" t="s">
        <v>1250</v>
      </c>
      <c r="G21" s="482"/>
      <c r="H21" s="482"/>
      <c r="I21" s="482"/>
      <c r="J21" s="483"/>
      <c r="K21" s="484">
        <v>0</v>
      </c>
      <c r="L21" s="484">
        <v>0</v>
      </c>
      <c r="M21" s="484">
        <v>0</v>
      </c>
      <c r="N21" s="484">
        <v>0</v>
      </c>
      <c r="O21" s="484">
        <f>ROUND(-311231.75,-3)-1000</f>
        <v>-312000</v>
      </c>
      <c r="P21" s="485">
        <f t="shared" si="0"/>
        <v>-312000</v>
      </c>
    </row>
    <row r="22" spans="2:17" s="466" customFormat="1" ht="21" customHeight="1">
      <c r="B22" s="464">
        <v>2</v>
      </c>
      <c r="C22" s="464" t="s">
        <v>1296</v>
      </c>
      <c r="D22" s="465"/>
      <c r="E22" s="481"/>
      <c r="F22" s="482" t="s">
        <v>1356</v>
      </c>
      <c r="G22" s="482"/>
      <c r="H22" s="482"/>
      <c r="I22" s="482"/>
      <c r="J22" s="483"/>
      <c r="K22" s="484">
        <v>0</v>
      </c>
      <c r="L22" s="484">
        <v>0</v>
      </c>
      <c r="M22" s="484">
        <f>-ROUND(274914405.91,-3)</f>
        <v>-274914000</v>
      </c>
      <c r="N22" s="484">
        <v>0</v>
      </c>
      <c r="O22" s="484">
        <v>0</v>
      </c>
      <c r="P22" s="485">
        <f t="shared" si="0"/>
        <v>-274914000</v>
      </c>
    </row>
    <row r="23" spans="2:17" s="466" customFormat="1" ht="21" customHeight="1">
      <c r="B23" s="464">
        <v>2</v>
      </c>
      <c r="C23" s="464" t="s">
        <v>1296</v>
      </c>
      <c r="D23" s="465"/>
      <c r="E23" s="481"/>
      <c r="F23" s="482" t="s">
        <v>1293</v>
      </c>
      <c r="G23" s="482"/>
      <c r="H23" s="482"/>
      <c r="I23" s="482"/>
      <c r="J23" s="483"/>
      <c r="K23" s="484">
        <v>0</v>
      </c>
      <c r="L23" s="484">
        <v>0</v>
      </c>
      <c r="M23" s="484">
        <v>0</v>
      </c>
      <c r="N23" s="484">
        <v>0</v>
      </c>
      <c r="O23" s="484">
        <f>ROUND(265894067.88,-3)</f>
        <v>265894000</v>
      </c>
      <c r="P23" s="485">
        <f t="shared" si="0"/>
        <v>265894000</v>
      </c>
    </row>
    <row r="24" spans="2:17" s="466" customFormat="1" ht="21" customHeight="1">
      <c r="B24" s="464">
        <v>1</v>
      </c>
      <c r="C24" s="464" t="s">
        <v>1296</v>
      </c>
      <c r="D24" s="465"/>
      <c r="E24" s="481"/>
      <c r="F24" s="482"/>
      <c r="G24" s="482"/>
      <c r="H24" s="482"/>
      <c r="I24" s="482"/>
      <c r="J24" s="483"/>
      <c r="K24" s="484"/>
      <c r="L24" s="484"/>
      <c r="M24" s="484"/>
      <c r="N24" s="484"/>
      <c r="O24" s="484"/>
      <c r="P24" s="485"/>
    </row>
    <row r="25" spans="2:17" s="466" customFormat="1" ht="21" customHeight="1">
      <c r="B25" s="464">
        <v>1</v>
      </c>
      <c r="C25" s="464" t="s">
        <v>1296</v>
      </c>
      <c r="D25" s="465"/>
      <c r="E25" s="490" t="s">
        <v>1248</v>
      </c>
      <c r="F25" s="518" t="s">
        <v>1377</v>
      </c>
      <c r="G25" s="518"/>
      <c r="H25" s="518"/>
      <c r="I25" s="518"/>
      <c r="J25" s="518"/>
      <c r="K25" s="491">
        <f t="shared" ref="K25:P25" si="2">K14+K15+K16+K20+K21+K22+K23</f>
        <v>2854864000</v>
      </c>
      <c r="L25" s="491">
        <f t="shared" si="2"/>
        <v>142972000</v>
      </c>
      <c r="M25" s="491">
        <f t="shared" si="2"/>
        <v>0</v>
      </c>
      <c r="N25" s="491">
        <f t="shared" si="2"/>
        <v>76868000</v>
      </c>
      <c r="O25" s="491">
        <f t="shared" si="2"/>
        <v>262175000</v>
      </c>
      <c r="P25" s="491">
        <f t="shared" si="2"/>
        <v>3336879000</v>
      </c>
    </row>
    <row r="26" spans="2:17" ht="21" customHeight="1">
      <c r="B26" s="464">
        <v>1</v>
      </c>
      <c r="C26" s="464" t="s">
        <v>1296</v>
      </c>
      <c r="D26" s="461"/>
      <c r="E26" s="493"/>
      <c r="F26" s="493"/>
      <c r="G26" s="493"/>
      <c r="H26" s="493"/>
      <c r="I26" s="493"/>
      <c r="J26" s="494"/>
      <c r="K26" s="493"/>
      <c r="L26" s="493"/>
      <c r="M26" s="493"/>
      <c r="N26" s="493"/>
      <c r="O26" s="493"/>
      <c r="P26" s="493"/>
      <c r="Q26" s="461"/>
    </row>
    <row r="27" spans="2:17" s="466" customFormat="1" ht="21" customHeight="1">
      <c r="B27" s="464">
        <v>1</v>
      </c>
      <c r="C27" s="464" t="s">
        <v>1296</v>
      </c>
      <c r="D27" s="465"/>
      <c r="E27" s="490" t="s">
        <v>1248</v>
      </c>
      <c r="F27" s="518">
        <f>$G$6</f>
        <v>44196</v>
      </c>
      <c r="G27" s="518"/>
      <c r="H27" s="518"/>
      <c r="I27" s="518"/>
      <c r="J27" s="518"/>
      <c r="K27" s="491">
        <f>ROUND(2123409235.13,-3)</f>
        <v>2123409000</v>
      </c>
      <c r="L27" s="491">
        <f>ROUND(174833822.43,-3)</f>
        <v>174834000</v>
      </c>
      <c r="M27" s="491">
        <f>ROUND(302687221.49,-3)</f>
        <v>302687000</v>
      </c>
      <c r="N27" s="491">
        <f>ROUND(48853111.66,-3)</f>
        <v>48853000</v>
      </c>
      <c r="O27" s="491">
        <v>0</v>
      </c>
      <c r="P27" s="492">
        <f t="shared" ref="P27:P33" si="3">SUM(K27:O27)</f>
        <v>2649783000</v>
      </c>
    </row>
    <row r="28" spans="2:17" s="466" customFormat="1" ht="21" customHeight="1">
      <c r="B28" s="464">
        <v>2</v>
      </c>
      <c r="C28" s="464" t="s">
        <v>1296</v>
      </c>
      <c r="D28" s="465"/>
      <c r="E28" s="481"/>
      <c r="F28" s="482" t="s">
        <v>1118</v>
      </c>
      <c r="G28" s="482"/>
      <c r="H28" s="482"/>
      <c r="I28" s="482"/>
      <c r="J28" s="483" t="s">
        <v>1372</v>
      </c>
      <c r="K28" s="484">
        <f>+K29+K30+K31</f>
        <v>0</v>
      </c>
      <c r="L28" s="484">
        <f>+L29+L30+L31</f>
        <v>0</v>
      </c>
      <c r="M28" s="484">
        <f>+M29+M30+M31</f>
        <v>0</v>
      </c>
      <c r="N28" s="484">
        <f>+N29+N30+N31</f>
        <v>-49585000</v>
      </c>
      <c r="O28" s="484">
        <f>+O29+O30+O31</f>
        <v>0</v>
      </c>
      <c r="P28" s="485">
        <f t="shared" si="3"/>
        <v>-49585000</v>
      </c>
    </row>
    <row r="29" spans="2:17" s="466" customFormat="1" ht="21" customHeight="1">
      <c r="B29" s="464">
        <v>3</v>
      </c>
      <c r="C29" s="464" t="s">
        <v>1297</v>
      </c>
      <c r="D29" s="465"/>
      <c r="E29" s="481"/>
      <c r="F29" s="486" t="s">
        <v>1365</v>
      </c>
      <c r="G29" s="482"/>
      <c r="H29" s="482"/>
      <c r="I29" s="482"/>
      <c r="J29" s="483"/>
      <c r="K29" s="484">
        <v>0</v>
      </c>
      <c r="L29" s="484">
        <v>0</v>
      </c>
      <c r="M29" s="484">
        <v>0</v>
      </c>
      <c r="N29" s="484">
        <f>ROUND(6333749.84,-3)</f>
        <v>6334000</v>
      </c>
      <c r="O29" s="484">
        <v>0</v>
      </c>
      <c r="P29" s="485">
        <f t="shared" ref="P29" si="4">SUM(K29:O29)</f>
        <v>6334000</v>
      </c>
    </row>
    <row r="30" spans="2:17" s="466" customFormat="1" ht="21" customHeight="1">
      <c r="B30" s="464">
        <v>3</v>
      </c>
      <c r="C30" s="464" t="s">
        <v>1297</v>
      </c>
      <c r="D30" s="465"/>
      <c r="E30" s="481"/>
      <c r="F30" s="486" t="s">
        <v>1150</v>
      </c>
      <c r="G30" s="482"/>
      <c r="H30" s="482"/>
      <c r="I30" s="482"/>
      <c r="J30" s="483"/>
      <c r="K30" s="484">
        <v>0</v>
      </c>
      <c r="L30" s="484">
        <v>0</v>
      </c>
      <c r="M30" s="484">
        <v>0</v>
      </c>
      <c r="N30" s="484">
        <f>ROUND(-77851607.31,-3)</f>
        <v>-77852000</v>
      </c>
      <c r="O30" s="484">
        <v>0</v>
      </c>
      <c r="P30" s="485">
        <f t="shared" si="3"/>
        <v>-77852000</v>
      </c>
    </row>
    <row r="31" spans="2:17" s="466" customFormat="1" ht="21" customHeight="1">
      <c r="B31" s="464">
        <v>3</v>
      </c>
      <c r="C31" s="464" t="s">
        <v>1297</v>
      </c>
      <c r="D31" s="465"/>
      <c r="E31" s="481"/>
      <c r="F31" s="486" t="s">
        <v>1249</v>
      </c>
      <c r="G31" s="482"/>
      <c r="H31" s="482"/>
      <c r="I31" s="482"/>
      <c r="J31" s="483"/>
      <c r="K31" s="484">
        <v>0</v>
      </c>
      <c r="L31" s="484">
        <v>0</v>
      </c>
      <c r="M31" s="484">
        <v>0</v>
      </c>
      <c r="N31" s="484">
        <f>ROUND(21932701.69,-3)</f>
        <v>21933000</v>
      </c>
      <c r="O31" s="484">
        <v>0</v>
      </c>
      <c r="P31" s="485">
        <f t="shared" si="3"/>
        <v>21933000</v>
      </c>
    </row>
    <row r="32" spans="2:17" s="466" customFormat="1" ht="21" customHeight="1">
      <c r="B32" s="464">
        <v>2</v>
      </c>
      <c r="C32" s="464" t="s">
        <v>1296</v>
      </c>
      <c r="D32" s="465"/>
      <c r="E32" s="481"/>
      <c r="F32" s="482" t="s">
        <v>1356</v>
      </c>
      <c r="G32" s="482"/>
      <c r="H32" s="482"/>
      <c r="I32" s="482"/>
      <c r="J32" s="483"/>
      <c r="K32" s="484">
        <v>0</v>
      </c>
      <c r="L32" s="484">
        <v>0</v>
      </c>
      <c r="M32" s="484">
        <f>-ROUND(302687221.49,-3)</f>
        <v>-302687000</v>
      </c>
      <c r="N32" s="484">
        <v>0</v>
      </c>
      <c r="O32" s="484">
        <v>0</v>
      </c>
      <c r="P32" s="485">
        <f t="shared" si="3"/>
        <v>-302687000</v>
      </c>
    </row>
    <row r="33" spans="2:16" s="466" customFormat="1" ht="21" customHeight="1">
      <c r="B33" s="464">
        <v>2</v>
      </c>
      <c r="C33" s="464" t="s">
        <v>1296</v>
      </c>
      <c r="D33" s="465"/>
      <c r="E33" s="481"/>
      <c r="F33" s="482" t="s">
        <v>1293</v>
      </c>
      <c r="G33" s="482"/>
      <c r="H33" s="482"/>
      <c r="I33" s="482"/>
      <c r="J33" s="483"/>
      <c r="K33" s="484">
        <v>0</v>
      </c>
      <c r="L33" s="484">
        <v>0</v>
      </c>
      <c r="M33" s="484">
        <v>0</v>
      </c>
      <c r="N33" s="484">
        <v>0</v>
      </c>
      <c r="O33" s="484">
        <f>ROUND(1454998248.36,-3)</f>
        <v>1454998000</v>
      </c>
      <c r="P33" s="485">
        <f t="shared" si="3"/>
        <v>1454998000</v>
      </c>
    </row>
    <row r="34" spans="2:16" s="466" customFormat="1" ht="21" customHeight="1">
      <c r="B34" s="464">
        <v>1</v>
      </c>
      <c r="C34" s="464" t="s">
        <v>1296</v>
      </c>
      <c r="D34" s="465"/>
      <c r="E34" s="481"/>
      <c r="F34" s="482"/>
      <c r="G34" s="482"/>
      <c r="H34" s="482"/>
      <c r="I34" s="482"/>
      <c r="J34" s="483"/>
      <c r="K34" s="484"/>
      <c r="L34" s="484"/>
      <c r="M34" s="484"/>
      <c r="N34" s="484"/>
      <c r="O34" s="484"/>
      <c r="P34" s="485"/>
    </row>
    <row r="35" spans="2:16" s="466" customFormat="1" ht="21" customHeight="1">
      <c r="B35" s="464">
        <v>1</v>
      </c>
      <c r="C35" s="464" t="s">
        <v>1296</v>
      </c>
      <c r="D35" s="465"/>
      <c r="E35" s="490" t="s">
        <v>1248</v>
      </c>
      <c r="F35" s="518" t="s">
        <v>1378</v>
      </c>
      <c r="G35" s="518"/>
      <c r="H35" s="518"/>
      <c r="I35" s="518"/>
      <c r="J35" s="518"/>
      <c r="K35" s="491">
        <f>ROUND(K27+K28+K32+K33,2)</f>
        <v>2123409000</v>
      </c>
      <c r="L35" s="491">
        <f>ROUND(L27+L28+L32+L33,2)</f>
        <v>174834000</v>
      </c>
      <c r="M35" s="491">
        <f>ROUND(M27+M28+M32+M33,2)</f>
        <v>0</v>
      </c>
      <c r="N35" s="491">
        <f>ROUND(N27+N28+N32+N33,-3)</f>
        <v>-732000</v>
      </c>
      <c r="O35" s="491">
        <f>ROUND(O27+O28+O32+O33,-3)</f>
        <v>1454998000</v>
      </c>
      <c r="P35" s="492">
        <f>ROUND(P27+P28+P32+P33,-3)</f>
        <v>3752509000</v>
      </c>
    </row>
    <row r="36" spans="2:16" ht="21" customHeight="1">
      <c r="E36" s="487" t="s">
        <v>1369</v>
      </c>
      <c r="F36" s="488"/>
      <c r="G36" s="488"/>
      <c r="H36" s="488"/>
      <c r="I36" s="488"/>
      <c r="J36" s="489"/>
      <c r="K36" s="488"/>
      <c r="L36" s="488"/>
      <c r="M36" s="488"/>
      <c r="N36" s="488"/>
      <c r="O36" s="488"/>
      <c r="P36" s="488"/>
    </row>
    <row r="38" spans="2:16" ht="15.75">
      <c r="E38" s="467" t="s">
        <v>1245</v>
      </c>
      <c r="F38" s="468"/>
      <c r="G38" s="469"/>
      <c r="H38" s="468"/>
      <c r="I38" s="468"/>
      <c r="J38" s="469"/>
      <c r="K38" s="470"/>
      <c r="L38" s="470"/>
      <c r="M38" s="470"/>
      <c r="N38" s="470"/>
      <c r="O38" s="470"/>
      <c r="P38" s="470"/>
    </row>
    <row r="39" spans="2:16">
      <c r="E39" s="471" t="s">
        <v>1002</v>
      </c>
      <c r="F39" s="472"/>
      <c r="G39" s="471"/>
      <c r="H39" s="473">
        <f>$N$6</f>
        <v>44012</v>
      </c>
      <c r="I39" s="474"/>
      <c r="J39" s="475" t="s">
        <v>1298</v>
      </c>
      <c r="K39" s="476">
        <f>ROUND(VLOOKUP(K$12,BP!$B:$XFD,MATCH($N$6,BP!$B$2:$XFD$2,0),FALSE),-3)</f>
        <v>2854864000</v>
      </c>
      <c r="L39" s="476">
        <f>ROUND(VLOOKUP(L$11,BP!$B:$XFD,MATCH($N$6,BP!$B$2:$XFD$2,0),FALSE),-3)</f>
        <v>142972000</v>
      </c>
      <c r="M39" s="476">
        <f>ROUND(VLOOKUP(M$12,BP!$B:$XFD,MATCH($N$6,BP!$B$2:$XFD$2,0),FALSE),-3)</f>
        <v>0</v>
      </c>
      <c r="N39" s="476">
        <f>ROUND(VLOOKUP(N$12,BP!$B:$XFD,MATCH($N$6,BP!$B$2:$XFD$2,0),FALSE),-3)</f>
        <v>76868000</v>
      </c>
      <c r="O39" s="476">
        <f>ROUND(VLOOKUP(O$12,BP!$B:$XFD,MATCH($N$6,BP!$B$2:$XFD$2,0),FALSE),-3)</f>
        <v>262175000</v>
      </c>
      <c r="P39" s="476">
        <f>ROUND(VLOOKUP(E$39,BP!$B:$XFD,MATCH($N$6,BP!$B$2:$XFD$2,0),FALSE),-3)</f>
        <v>3336879000</v>
      </c>
    </row>
    <row r="40" spans="2:16">
      <c r="E40" s="477" t="s">
        <v>1247</v>
      </c>
      <c r="F40" s="478"/>
      <c r="G40" s="479"/>
      <c r="H40" s="478"/>
      <c r="I40" s="478"/>
      <c r="J40" s="479"/>
      <c r="K40" s="480">
        <f t="shared" ref="K40:P40" si="5">ROUND(K25-K39,2)</f>
        <v>0</v>
      </c>
      <c r="L40" s="496">
        <f t="shared" si="5"/>
        <v>0</v>
      </c>
      <c r="M40" s="496">
        <f t="shared" si="5"/>
        <v>0</v>
      </c>
      <c r="N40" s="496">
        <f t="shared" si="5"/>
        <v>0</v>
      </c>
      <c r="O40" s="496">
        <f t="shared" si="5"/>
        <v>0</v>
      </c>
      <c r="P40" s="496">
        <f t="shared" si="5"/>
        <v>0</v>
      </c>
    </row>
    <row r="42" spans="2:16">
      <c r="E42" s="471" t="s">
        <v>1002</v>
      </c>
      <c r="F42" s="472"/>
      <c r="G42" s="471"/>
      <c r="H42" s="473">
        <f>$I$6</f>
        <v>44377</v>
      </c>
      <c r="I42" s="474"/>
      <c r="J42" s="475" t="s">
        <v>1298</v>
      </c>
      <c r="K42" s="476">
        <f>ROUND(VLOOKUP(K$12,BP!$B:$XFD,MATCH($I$6,BP!$B$2:$XFD$2,0),FALSE),-3)</f>
        <v>2123409000</v>
      </c>
      <c r="L42" s="476">
        <f>ROUND(VLOOKUP(L$11,BP!$B:$XFD,MATCH($I$6,BP!$B$2:$XFD$2,0),FALSE),-3)</f>
        <v>174834000</v>
      </c>
      <c r="M42" s="476">
        <f>ROUND(VLOOKUP(M$12,BP!$B:$XFD,MATCH($I$6,BP!$B$2:$XFD$2,0),FALSE),-3)</f>
        <v>0</v>
      </c>
      <c r="N42" s="476">
        <f>ROUND(VLOOKUP(N$12,BP!$B:$XFD,MATCH($I$6,BP!$B$2:$XFD$2,0),FALSE),-3)</f>
        <v>-732000</v>
      </c>
      <c r="O42" s="476">
        <f>ROUND(VLOOKUP(O$12,BP!$B:$XFD,MATCH($I$6,BP!$B$2:$XFD$2,0),FALSE),-3)</f>
        <v>1454998000</v>
      </c>
      <c r="P42" s="476">
        <f>ROUND(VLOOKUP(E$42,BP!$B:$XFD,MATCH($I$6,BP!$B$2:$XFD$2,0),FALSE),-3)</f>
        <v>3752509000</v>
      </c>
    </row>
    <row r="43" spans="2:16">
      <c r="E43" s="477" t="s">
        <v>1247</v>
      </c>
      <c r="F43" s="478"/>
      <c r="G43" s="479"/>
      <c r="H43" s="478"/>
      <c r="I43" s="478"/>
      <c r="J43" s="479"/>
      <c r="K43" s="480">
        <f t="shared" ref="K43:P43" si="6">ROUND(K35-K42,2)</f>
        <v>0</v>
      </c>
      <c r="L43" s="497">
        <f t="shared" si="6"/>
        <v>0</v>
      </c>
      <c r="M43" s="497">
        <f>ROUND(M35-M42,2)</f>
        <v>0</v>
      </c>
      <c r="N43" s="497">
        <f>ROUND(N35-N42,2)</f>
        <v>0</v>
      </c>
      <c r="O43" s="497">
        <f t="shared" si="6"/>
        <v>0</v>
      </c>
      <c r="P43" s="497">
        <f t="shared" si="6"/>
        <v>0</v>
      </c>
    </row>
    <row r="46" spans="2:16">
      <c r="N46" s="498"/>
    </row>
    <row r="47" spans="2:16">
      <c r="N47" s="498"/>
    </row>
  </sheetData>
  <mergeCells count="11">
    <mergeCell ref="F35:J35"/>
    <mergeCell ref="O12:O13"/>
    <mergeCell ref="P12:P13"/>
    <mergeCell ref="F14:J14"/>
    <mergeCell ref="F25:J25"/>
    <mergeCell ref="F27:J27"/>
    <mergeCell ref="E12:J13"/>
    <mergeCell ref="K12:K13"/>
    <mergeCell ref="L12:L13"/>
    <mergeCell ref="M12:M13"/>
    <mergeCell ref="N12:N13"/>
  </mergeCells>
  <conditionalFormatting sqref="K38:L38 K43:L43 K40:L40">
    <cfRule type="cellIs" dxfId="156" priority="45" operator="lessThan">
      <formula>0</formula>
    </cfRule>
  </conditionalFormatting>
  <conditionalFormatting sqref="N38:P38">
    <cfRule type="cellIs" dxfId="155" priority="25" operator="lessThan">
      <formula>0</formula>
    </cfRule>
  </conditionalFormatting>
  <conditionalFormatting sqref="N40:P40">
    <cfRule type="cellIs" dxfId="154" priority="24" operator="lessThan">
      <formula>0</formula>
    </cfRule>
  </conditionalFormatting>
  <conditionalFormatting sqref="M43">
    <cfRule type="cellIs" dxfId="153" priority="17" operator="lessThan">
      <formula>0</formula>
    </cfRule>
  </conditionalFormatting>
  <conditionalFormatting sqref="N43:P43">
    <cfRule type="cellIs" dxfId="152" priority="22" operator="lessThan">
      <formula>0</formula>
    </cfRule>
  </conditionalFormatting>
  <conditionalFormatting sqref="M38">
    <cfRule type="cellIs" dxfId="151" priority="20" operator="lessThan">
      <formula>0</formula>
    </cfRule>
  </conditionalFormatting>
  <conditionalFormatting sqref="M40">
    <cfRule type="cellIs" dxfId="150" priority="19" operator="lessThan">
      <formula>0</formula>
    </cfRule>
  </conditionalFormatting>
  <conditionalFormatting sqref="M39">
    <cfRule type="cellIs" dxfId="149" priority="9" operator="lessThan">
      <formula>0</formula>
    </cfRule>
  </conditionalFormatting>
  <conditionalFormatting sqref="K42:P42">
    <cfRule type="cellIs" dxfId="148" priority="5" operator="lessThan">
      <formula>0</formula>
    </cfRule>
  </conditionalFormatting>
  <conditionalFormatting sqref="M42">
    <cfRule type="cellIs" dxfId="147" priority="4" operator="lessThan">
      <formula>0</formula>
    </cfRule>
  </conditionalFormatting>
  <conditionalFormatting sqref="N42">
    <cfRule type="cellIs" dxfId="146" priority="3" operator="lessThan">
      <formula>0</formula>
    </cfRule>
  </conditionalFormatting>
  <conditionalFormatting sqref="O42">
    <cfRule type="cellIs" dxfId="145" priority="2" operator="lessThan">
      <formula>0</formula>
    </cfRule>
  </conditionalFormatting>
  <conditionalFormatting sqref="P42">
    <cfRule type="cellIs" dxfId="144" priority="1" operator="lessThan">
      <formula>0</formula>
    </cfRule>
  </conditionalFormatting>
  <conditionalFormatting sqref="K39:L39">
    <cfRule type="cellIs" dxfId="143" priority="10" operator="lessThan">
      <formula>0</formula>
    </cfRule>
  </conditionalFormatting>
  <conditionalFormatting sqref="N39">
    <cfRule type="cellIs" dxfId="142" priority="8" operator="lessThan">
      <formula>0</formula>
    </cfRule>
  </conditionalFormatting>
  <conditionalFormatting sqref="O39">
    <cfRule type="cellIs" dxfId="141" priority="7" operator="lessThan">
      <formula>0</formula>
    </cfRule>
  </conditionalFormatting>
  <conditionalFormatting sqref="P39">
    <cfRule type="cellIs" dxfId="14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3:XEM61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B3" sqref="B3:D4"/>
    </sheetView>
  </sheetViews>
  <sheetFormatPr defaultRowHeight="12" outlineLevelRow="1" outlineLevelCol="1"/>
  <cols>
    <col min="1" max="1" width="1.7109375" style="186" customWidth="1"/>
    <col min="2" max="2" width="59.42578125" style="189" customWidth="1"/>
    <col min="3" max="3" width="32.28515625" style="416" hidden="1" customWidth="1" outlineLevel="1"/>
    <col min="4" max="4" width="4.28515625" style="189" customWidth="1" collapsed="1"/>
    <col min="5" max="6" width="15.7109375" style="249" customWidth="1"/>
    <col min="7" max="7" width="15.7109375" style="249" hidden="1" customWidth="1" outlineLevel="1"/>
    <col min="8" max="8" width="15.7109375" style="249" hidden="1" customWidth="1" outlineLevel="1" collapsed="1"/>
    <col min="9" max="25" width="15.7109375" style="249" hidden="1" customWidth="1" outlineLevel="1"/>
    <col min="26" max="26" width="3.28515625" style="186" customWidth="1" collapsed="1"/>
    <col min="27" max="16384" width="9.140625" style="186"/>
  </cols>
  <sheetData>
    <row r="3" spans="1:25" s="188" customFormat="1" ht="15" customHeight="1">
      <c r="A3" s="187"/>
      <c r="B3" s="510" t="s">
        <v>1224</v>
      </c>
      <c r="C3" s="523"/>
      <c r="D3" s="511"/>
      <c r="E3" s="508" t="s">
        <v>1376</v>
      </c>
      <c r="F3" s="508" t="s">
        <v>1357</v>
      </c>
      <c r="G3" s="508" t="s">
        <v>1375</v>
      </c>
      <c r="H3" s="508" t="s">
        <v>1353</v>
      </c>
      <c r="I3" s="508" t="s">
        <v>1368</v>
      </c>
      <c r="J3" s="508" t="s">
        <v>1345</v>
      </c>
      <c r="K3" s="508">
        <v>2020</v>
      </c>
      <c r="L3" s="508">
        <v>2019</v>
      </c>
      <c r="M3" s="508" t="s">
        <v>1364</v>
      </c>
      <c r="N3" s="508" t="s">
        <v>1315</v>
      </c>
      <c r="O3" s="508" t="s">
        <v>1291</v>
      </c>
      <c r="P3" s="508" t="s">
        <v>1289</v>
      </c>
      <c r="Q3" s="508" t="s">
        <v>1313</v>
      </c>
      <c r="R3" s="508" t="s">
        <v>1314</v>
      </c>
      <c r="S3" s="508" t="s">
        <v>1316</v>
      </c>
      <c r="T3" s="508" t="s">
        <v>1290</v>
      </c>
      <c r="U3" s="508" t="s">
        <v>1292</v>
      </c>
      <c r="V3" s="508" t="s">
        <v>1286</v>
      </c>
      <c r="W3" s="508" t="s">
        <v>1287</v>
      </c>
      <c r="X3" s="508">
        <v>2018</v>
      </c>
      <c r="Y3" s="508">
        <v>2017</v>
      </c>
    </row>
    <row r="4" spans="1:25" s="188" customFormat="1" ht="15" customHeight="1">
      <c r="A4" s="227"/>
      <c r="B4" s="512"/>
      <c r="C4" s="524"/>
      <c r="D4" s="513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</row>
    <row r="5" spans="1:25" ht="15" customHeight="1">
      <c r="B5" s="260" t="s">
        <v>1197</v>
      </c>
      <c r="C5" s="411"/>
      <c r="D5" s="261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</row>
    <row r="6" spans="1:25" ht="15" customHeight="1">
      <c r="B6" s="252" t="s">
        <v>1140</v>
      </c>
      <c r="C6" s="407"/>
      <c r="D6" s="253"/>
      <c r="E6" s="254">
        <f>VLOOKUP($B6,DRE!$B:$XFD,MATCH(E$3,DRE!$B$3:$XFD$3,0),FALSE)</f>
        <v>2103677000</v>
      </c>
      <c r="F6" s="254">
        <f>VLOOKUP($B6,DRE!$B:$XFD,MATCH(F$3,DRE!$B$3:$XFD$3,0),FALSE)</f>
        <v>205635000</v>
      </c>
      <c r="G6" s="254">
        <f>VLOOKUP($B6,DRE!$B:$XFD,MATCH(G$3,DRE!$B$3:$XFD$3,0),FALSE)</f>
        <v>2104127000</v>
      </c>
      <c r="H6" s="254">
        <f>VLOOKUP($B6,DRE!$B:$XFD,MATCH(H$3,DRE!$B$3:$XFD$3,0),FALSE)</f>
        <v>159715000</v>
      </c>
      <c r="I6" s="254">
        <f>VLOOKUP($B6,DRE!$B:$XFD,MATCH(I$3,DRE!$B$3:$XFD$3,0),FALSE)</f>
        <v>-449000</v>
      </c>
      <c r="J6" s="254">
        <f>VLOOKUP($B6,DRE!$B:$XFD,MATCH(J$3,DRE!$B$3:$XFD$3,0),FALSE)</f>
        <v>45919000</v>
      </c>
      <c r="K6" s="254">
        <f>VLOOKUP($B6,DRE!$B:$XFD,MATCH(K$3,DRE!$B$3:$XFD$3,0),FALSE)</f>
        <v>710880000</v>
      </c>
      <c r="L6" s="254">
        <f>VLOOKUP($B6,DRE!$B:$XFD,MATCH(L$3,DRE!$B$3:$XFD$3,0),FALSE)</f>
        <v>477919000</v>
      </c>
      <c r="M6" s="254">
        <f>VLOOKUP($B6,DRE!$B:$XFD,MATCH(M$3,DRE!$B$3:$XFD$3,0),FALSE)</f>
        <v>624282000</v>
      </c>
      <c r="N6" s="254">
        <f>VLOOKUP($B6,DRE!$B:$XFD,MATCH(N$3,DRE!$B$3:$XFD$3,0),FALSE)</f>
        <v>367091000</v>
      </c>
      <c r="O6" s="254">
        <f>VLOOKUP($B6,DRE!$B:$XFD,MATCH(O$3,DRE!$B$3:$XFD$3,0),FALSE)</f>
        <v>102074000</v>
      </c>
      <c r="P6" s="254">
        <f>VLOOKUP($B6,DRE!$B:$XFD,MATCH(P$3,DRE!$B$3:$XFD$3,0),FALSE)</f>
        <v>73761000</v>
      </c>
      <c r="Q6" s="254">
        <f>VLOOKUP($B6,DRE!$B:$XFD,MATCH(Q$3,DRE!$B$3:$XFD$3,0),FALSE)</f>
        <v>265019000</v>
      </c>
      <c r="R6" s="254">
        <f>VLOOKUP($B6,DRE!$B:$XFD,MATCH(R$3,DRE!$B$3:$XFD$3,0),FALSE)</f>
        <v>35782000</v>
      </c>
      <c r="S6" s="254">
        <f>VLOOKUP($B6,DRE!$B:$XFD,MATCH(S$3,DRE!$B$3:$XFD$3,0),FALSE)</f>
        <v>116366000</v>
      </c>
      <c r="T6" s="254">
        <f>VLOOKUP($B6,DRE!$B:$XFD,MATCH(T$3,DRE!$B$3:$XFD$3,0),FALSE)</f>
        <v>42535000</v>
      </c>
      <c r="U6" s="254">
        <f>VLOOKUP($B6,DRE!$B:$XFD,MATCH(U$3,DRE!$B$3:$XFD$3,0),FALSE)</f>
        <v>80583000</v>
      </c>
      <c r="V6" s="254">
        <f>VLOOKUP($B6,DRE!$B:$XFD,MATCH(V$3,DRE!$B$3:$XFD$3,0),FALSE)</f>
        <v>28313000</v>
      </c>
      <c r="W6" s="254">
        <f>VLOOKUP($B6,DRE!$B:$XFD,MATCH(W$3,DRE!$B$3:$XFD$3,0),FALSE)</f>
        <v>38049000</v>
      </c>
      <c r="X6" s="254">
        <f>VLOOKUP($B6,DRE!$B:$XFD,MATCH(X$3,DRE!$B$3:$XFD$3,0),FALSE)</f>
        <v>30256000</v>
      </c>
      <c r="Y6" s="254">
        <f>VLOOKUP($B6,DRE!$B:$XFD,MATCH(Y$3,DRE!$B$3:$XFD$3,0),FALSE)</f>
        <v>72533000</v>
      </c>
    </row>
    <row r="7" spans="1:25" ht="15" customHeight="1">
      <c r="B7" s="252" t="s">
        <v>1349</v>
      </c>
      <c r="C7" s="407"/>
      <c r="D7" s="253"/>
      <c r="E7" s="254">
        <f>SUM(E8:E20)</f>
        <v>-2104622000</v>
      </c>
      <c r="F7" s="254">
        <f>SUM(F8:F20)</f>
        <v>-196723000</v>
      </c>
      <c r="G7" s="254">
        <f>SUM(G8:G20)</f>
        <v>-2104172000</v>
      </c>
      <c r="H7" s="254">
        <f>SUM(H8:H20)</f>
        <v>-155333000</v>
      </c>
      <c r="I7" s="254">
        <f t="shared" ref="I7" si="0">SUM(I8:I20)</f>
        <v>-452000</v>
      </c>
      <c r="J7" s="254">
        <f>SUM(J8:J20)</f>
        <v>-41390000</v>
      </c>
      <c r="K7" s="254">
        <f>SUM(K8:K20)</f>
        <v>-699367000</v>
      </c>
      <c r="L7" s="254">
        <f>SUM(L8:L20)</f>
        <v>-451504000</v>
      </c>
      <c r="M7" s="254">
        <f t="shared" ref="M7" si="1">SUM(M8:M20)</f>
        <v>-613068000</v>
      </c>
      <c r="N7" s="254">
        <f>SUM(N8:N20)</f>
        <v>-345202000</v>
      </c>
      <c r="O7" s="254">
        <f t="shared" ref="O7:Y7" si="2">SUM(O8:O20)</f>
        <v>-86935000</v>
      </c>
      <c r="P7" s="254">
        <f>SUM(P8:P20)</f>
        <v>-66610000</v>
      </c>
      <c r="Q7" s="254">
        <f t="shared" si="2"/>
        <v>-258268000</v>
      </c>
      <c r="R7" s="254">
        <f t="shared" si="2"/>
        <v>-27556000</v>
      </c>
      <c r="S7" s="254">
        <f t="shared" si="2"/>
        <v>-87547000</v>
      </c>
      <c r="T7" s="254">
        <f t="shared" si="2"/>
        <v>-32065000</v>
      </c>
      <c r="U7" s="254">
        <f t="shared" si="2"/>
        <v>-59986000</v>
      </c>
      <c r="V7" s="254">
        <f t="shared" si="2"/>
        <v>-20326000</v>
      </c>
      <c r="W7" s="254">
        <f t="shared" si="2"/>
        <v>-27920000</v>
      </c>
      <c r="X7" s="254">
        <f t="shared" si="2"/>
        <v>7095000</v>
      </c>
      <c r="Y7" s="254">
        <f t="shared" si="2"/>
        <v>3105000</v>
      </c>
    </row>
    <row r="8" spans="1:25" ht="15" customHeight="1">
      <c r="B8" s="255" t="s">
        <v>1350</v>
      </c>
      <c r="C8" s="408"/>
      <c r="D8" s="256"/>
      <c r="E8" s="257">
        <v>-2122810000</v>
      </c>
      <c r="F8" s="257">
        <v>-209373000</v>
      </c>
      <c r="G8" s="257">
        <v>-2095982000</v>
      </c>
      <c r="H8" s="257">
        <v>-163877000</v>
      </c>
      <c r="I8" s="257">
        <v>-26828000</v>
      </c>
      <c r="J8" s="257">
        <v>-45496000</v>
      </c>
      <c r="K8" s="257">
        <v>-745368000</v>
      </c>
      <c r="L8" s="257">
        <v>-480179000</v>
      </c>
      <c r="M8" s="257">
        <v>-649284000</v>
      </c>
      <c r="N8" s="257">
        <v>-365818000</v>
      </c>
      <c r="O8" s="257">
        <v>-88987000</v>
      </c>
      <c r="P8" s="257">
        <v>-67933000</v>
      </c>
      <c r="Q8" s="257">
        <v>-276832000</v>
      </c>
      <c r="R8" s="257">
        <v>-22158000</v>
      </c>
      <c r="S8" s="257">
        <v>-74229000</v>
      </c>
      <c r="T8" s="257">
        <v>-35954000</v>
      </c>
      <c r="U8" s="257">
        <v>-52071000</v>
      </c>
      <c r="V8" s="257">
        <v>-21054000</v>
      </c>
      <c r="W8" s="257">
        <v>-16117000</v>
      </c>
      <c r="X8" s="257">
        <v>-63443000</v>
      </c>
      <c r="Y8" s="257">
        <v>20082000</v>
      </c>
    </row>
    <row r="9" spans="1:25" ht="15" customHeight="1">
      <c r="A9" s="248"/>
      <c r="B9" s="255" t="s">
        <v>1123</v>
      </c>
      <c r="C9" s="408"/>
      <c r="D9" s="256"/>
      <c r="E9" s="257">
        <v>11329000</v>
      </c>
      <c r="F9" s="257">
        <v>11863000</v>
      </c>
      <c r="G9" s="257">
        <v>4905000</v>
      </c>
      <c r="H9" s="257">
        <v>5565000</v>
      </c>
      <c r="I9" s="257">
        <v>6424000</v>
      </c>
      <c r="J9" s="257">
        <v>6298000</v>
      </c>
      <c r="K9" s="257">
        <v>24670000</v>
      </c>
      <c r="L9" s="257">
        <v>20171000</v>
      </c>
      <c r="M9" s="257">
        <v>17547000</v>
      </c>
      <c r="N9" s="257">
        <v>14408000</v>
      </c>
      <c r="O9" s="257">
        <v>9079000</v>
      </c>
      <c r="P9" s="257">
        <v>5067000</v>
      </c>
      <c r="Q9" s="257">
        <v>5329000</v>
      </c>
      <c r="R9" s="257">
        <v>3811000</v>
      </c>
      <c r="S9" s="257">
        <v>10952000</v>
      </c>
      <c r="T9" s="257">
        <v>4027000</v>
      </c>
      <c r="U9" s="257">
        <v>7141000</v>
      </c>
      <c r="V9" s="257">
        <v>4012000</v>
      </c>
      <c r="W9" s="257">
        <v>3114000</v>
      </c>
      <c r="X9" s="257">
        <v>14885000</v>
      </c>
      <c r="Y9" s="257">
        <v>11358000</v>
      </c>
    </row>
    <row r="10" spans="1:25" ht="15" customHeight="1">
      <c r="A10" s="248"/>
      <c r="B10" s="255" t="s">
        <v>1198</v>
      </c>
      <c r="C10" s="408"/>
      <c r="D10" s="256"/>
      <c r="E10" s="257">
        <v>3438000</v>
      </c>
      <c r="F10" s="257">
        <v>2679000</v>
      </c>
      <c r="G10" s="257">
        <v>2416000</v>
      </c>
      <c r="H10" s="257">
        <v>1597000</v>
      </c>
      <c r="I10" s="257">
        <v>1022000</v>
      </c>
      <c r="J10" s="257">
        <v>1082000</v>
      </c>
      <c r="K10" s="257">
        <v>4683000</v>
      </c>
      <c r="L10" s="257">
        <v>7648000</v>
      </c>
      <c r="M10" s="257">
        <v>3366000</v>
      </c>
      <c r="N10" s="257">
        <v>5408000</v>
      </c>
      <c r="O10" s="257">
        <v>2512000</v>
      </c>
      <c r="P10" s="257">
        <v>1068000</v>
      </c>
      <c r="Q10" s="257">
        <v>2895000</v>
      </c>
      <c r="R10" s="257">
        <v>770000</v>
      </c>
      <c r="S10" s="257">
        <v>2118000</v>
      </c>
      <c r="T10" s="257">
        <v>722000</v>
      </c>
      <c r="U10" s="257">
        <v>1348000</v>
      </c>
      <c r="V10" s="257">
        <v>1444000</v>
      </c>
      <c r="W10" s="257">
        <v>627000</v>
      </c>
      <c r="X10" s="257">
        <v>3719000</v>
      </c>
      <c r="Y10" s="257">
        <v>2604000</v>
      </c>
    </row>
    <row r="11" spans="1:25" ht="15" hidden="1" customHeight="1" outlineLevel="1">
      <c r="B11" s="255" t="s">
        <v>1299</v>
      </c>
      <c r="C11" s="408"/>
      <c r="D11" s="256"/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-4000</v>
      </c>
      <c r="M11" s="257">
        <v>0</v>
      </c>
      <c r="N11" s="257">
        <v>-3000</v>
      </c>
      <c r="O11" s="257">
        <v>-2000</v>
      </c>
      <c r="P11" s="257">
        <v>-2000</v>
      </c>
      <c r="Q11" s="257">
        <v>-1000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0</v>
      </c>
      <c r="X11" s="257">
        <v>0</v>
      </c>
      <c r="Y11" s="257">
        <v>0</v>
      </c>
    </row>
    <row r="12" spans="1:25" ht="15" customHeight="1" collapsed="1">
      <c r="B12" s="255" t="s">
        <v>1199</v>
      </c>
      <c r="C12" s="408"/>
      <c r="D12" s="256"/>
      <c r="E12" s="257">
        <v>215000</v>
      </c>
      <c r="F12" s="257">
        <v>2239000</v>
      </c>
      <c r="G12" s="257">
        <v>166000</v>
      </c>
      <c r="H12" s="257">
        <v>183000</v>
      </c>
      <c r="I12" s="257">
        <v>50000</v>
      </c>
      <c r="J12" s="257">
        <v>2056000</v>
      </c>
      <c r="K12" s="257">
        <v>3054000</v>
      </c>
      <c r="L12" s="257">
        <v>4412000</v>
      </c>
      <c r="M12" s="257">
        <v>2644000</v>
      </c>
      <c r="N12" s="257">
        <v>3845000</v>
      </c>
      <c r="O12" s="257">
        <v>3079000</v>
      </c>
      <c r="P12" s="257">
        <v>2256000</v>
      </c>
      <c r="Q12" s="257">
        <v>766000</v>
      </c>
      <c r="R12" s="257">
        <v>2607000</v>
      </c>
      <c r="S12" s="257">
        <v>4267000</v>
      </c>
      <c r="T12" s="257">
        <v>1661000</v>
      </c>
      <c r="U12" s="257">
        <v>1661000</v>
      </c>
      <c r="V12" s="257">
        <v>823000</v>
      </c>
      <c r="W12" s="257">
        <v>0</v>
      </c>
      <c r="X12" s="257">
        <v>6270000</v>
      </c>
      <c r="Y12" s="257">
        <v>2511000</v>
      </c>
    </row>
    <row r="13" spans="1:25" ht="15" customHeight="1">
      <c r="B13" s="255" t="s">
        <v>258</v>
      </c>
      <c r="C13" s="408"/>
      <c r="D13" s="256"/>
      <c r="E13" s="257">
        <v>232000</v>
      </c>
      <c r="F13" s="257">
        <v>-2000</v>
      </c>
      <c r="G13" s="257">
        <v>231000</v>
      </c>
      <c r="H13" s="257">
        <v>-2000</v>
      </c>
      <c r="I13" s="257">
        <v>1000</v>
      </c>
      <c r="J13" s="257">
        <v>0</v>
      </c>
      <c r="K13" s="257">
        <v>7000</v>
      </c>
      <c r="L13" s="257">
        <v>99000</v>
      </c>
      <c r="M13" s="257">
        <v>-4000</v>
      </c>
      <c r="N13" s="257">
        <v>76000</v>
      </c>
      <c r="O13" s="257">
        <v>2000</v>
      </c>
      <c r="P13" s="257">
        <v>0</v>
      </c>
      <c r="Q13" s="257">
        <v>72000</v>
      </c>
      <c r="R13" s="257">
        <v>2000</v>
      </c>
      <c r="S13" s="257">
        <v>-3000</v>
      </c>
      <c r="T13" s="257">
        <v>-1000</v>
      </c>
      <c r="U13" s="257">
        <v>0</v>
      </c>
      <c r="V13" s="257">
        <v>1000</v>
      </c>
      <c r="W13" s="257">
        <v>1000</v>
      </c>
      <c r="X13" s="257">
        <v>2000</v>
      </c>
      <c r="Y13" s="257">
        <v>-1000</v>
      </c>
    </row>
    <row r="14" spans="1:25" ht="15" customHeight="1">
      <c r="B14" s="255" t="s">
        <v>1124</v>
      </c>
      <c r="C14" s="408"/>
      <c r="D14" s="256"/>
      <c r="E14" s="257">
        <v>-4250000</v>
      </c>
      <c r="F14" s="257">
        <v>4746000</v>
      </c>
      <c r="G14" s="257">
        <v>-1022000</v>
      </c>
      <c r="H14" s="257">
        <v>2132000</v>
      </c>
      <c r="I14" s="257">
        <v>-3228000</v>
      </c>
      <c r="J14" s="257">
        <v>2614000</v>
      </c>
      <c r="K14" s="257">
        <v>12734000</v>
      </c>
      <c r="L14" s="257">
        <v>9846000</v>
      </c>
      <c r="M14" s="257">
        <v>5724000</v>
      </c>
      <c r="N14" s="257">
        <v>6757000</v>
      </c>
      <c r="O14" s="257">
        <v>4305000</v>
      </c>
      <c r="P14" s="257">
        <v>2286000</v>
      </c>
      <c r="Q14" s="257">
        <v>2452000</v>
      </c>
      <c r="R14" s="257">
        <v>5542000</v>
      </c>
      <c r="S14" s="257">
        <v>8086000</v>
      </c>
      <c r="T14" s="257">
        <v>1873000</v>
      </c>
      <c r="U14" s="257">
        <v>2544000</v>
      </c>
      <c r="V14" s="257">
        <v>2019000</v>
      </c>
      <c r="W14" s="257">
        <v>671000</v>
      </c>
      <c r="X14" s="257">
        <v>8075000</v>
      </c>
      <c r="Y14" s="257">
        <v>5102000</v>
      </c>
    </row>
    <row r="15" spans="1:25" ht="15" customHeight="1">
      <c r="B15" s="255" t="s">
        <v>363</v>
      </c>
      <c r="C15" s="409"/>
      <c r="D15" s="258"/>
      <c r="E15" s="257">
        <v>-810000</v>
      </c>
      <c r="F15" s="257">
        <v>-141000</v>
      </c>
      <c r="G15" s="257">
        <v>-246000</v>
      </c>
      <c r="H15" s="257">
        <v>-25000</v>
      </c>
      <c r="I15" s="257">
        <v>-564000</v>
      </c>
      <c r="J15" s="257">
        <v>-116000</v>
      </c>
      <c r="K15" s="257">
        <v>-5082000</v>
      </c>
      <c r="L15" s="257">
        <v>-877000</v>
      </c>
      <c r="M15" s="257">
        <v>-158000</v>
      </c>
      <c r="N15" s="257">
        <v>-724000</v>
      </c>
      <c r="O15" s="257">
        <v>-524000</v>
      </c>
      <c r="P15" s="257">
        <v>-244000</v>
      </c>
      <c r="Q15" s="257">
        <v>-199000</v>
      </c>
      <c r="R15" s="257">
        <v>-25000</v>
      </c>
      <c r="S15" s="257">
        <v>-164000</v>
      </c>
      <c r="T15" s="257">
        <v>-30000</v>
      </c>
      <c r="U15" s="257">
        <v>-139000</v>
      </c>
      <c r="V15" s="257">
        <v>-280000</v>
      </c>
      <c r="W15" s="257">
        <v>-109000</v>
      </c>
      <c r="X15" s="257">
        <v>-1202000</v>
      </c>
      <c r="Y15" s="257">
        <v>-48000</v>
      </c>
    </row>
    <row r="16" spans="1:25" ht="15" customHeight="1">
      <c r="B16" s="255" t="s">
        <v>261</v>
      </c>
      <c r="C16" s="408"/>
      <c r="D16" s="256"/>
      <c r="E16" s="257">
        <v>1428000</v>
      </c>
      <c r="F16" s="257">
        <v>853000</v>
      </c>
      <c r="G16" s="257">
        <v>230000</v>
      </c>
      <c r="H16" s="257">
        <v>0</v>
      </c>
      <c r="I16" s="257">
        <v>1198000</v>
      </c>
      <c r="J16" s="257">
        <v>853000</v>
      </c>
      <c r="K16" s="257">
        <v>13883000</v>
      </c>
      <c r="L16" s="257">
        <v>16402000</v>
      </c>
      <c r="M16" s="257">
        <v>13868000</v>
      </c>
      <c r="N16" s="257">
        <v>16402000</v>
      </c>
      <c r="O16" s="257">
        <v>5000</v>
      </c>
      <c r="P16" s="257">
        <v>0</v>
      </c>
      <c r="Q16" s="257">
        <v>16397000</v>
      </c>
      <c r="R16" s="257">
        <v>133000</v>
      </c>
      <c r="S16" s="257">
        <v>133000</v>
      </c>
      <c r="T16" s="257">
        <v>0</v>
      </c>
      <c r="U16" s="257">
        <v>0</v>
      </c>
      <c r="V16" s="257">
        <v>5000</v>
      </c>
      <c r="W16" s="257">
        <v>0</v>
      </c>
      <c r="X16" s="257">
        <v>901000</v>
      </c>
      <c r="Y16" s="257">
        <v>0</v>
      </c>
    </row>
    <row r="17" spans="2:25" ht="15" customHeight="1">
      <c r="B17" s="255" t="s">
        <v>1284</v>
      </c>
      <c r="C17" s="408"/>
      <c r="D17" s="256"/>
      <c r="E17" s="257">
        <v>100792000</v>
      </c>
      <c r="F17" s="257">
        <v>3503000</v>
      </c>
      <c r="G17" s="257">
        <v>1956000</v>
      </c>
      <c r="H17" s="257">
        <v>2277000</v>
      </c>
      <c r="I17" s="257">
        <v>98835000</v>
      </c>
      <c r="J17" s="257">
        <v>1226000</v>
      </c>
      <c r="K17" s="257">
        <v>13225000</v>
      </c>
      <c r="L17" s="257">
        <v>15356000</v>
      </c>
      <c r="M17" s="257">
        <v>6893000</v>
      </c>
      <c r="N17" s="257">
        <v>6012000</v>
      </c>
      <c r="O17" s="257">
        <v>3642000</v>
      </c>
      <c r="P17" s="257">
        <v>1435000</v>
      </c>
      <c r="Q17" s="257">
        <v>2370000</v>
      </c>
      <c r="R17" s="257">
        <v>0</v>
      </c>
      <c r="S17" s="257">
        <v>1000</v>
      </c>
      <c r="T17" s="257">
        <v>0</v>
      </c>
      <c r="U17" s="257">
        <v>0</v>
      </c>
      <c r="V17" s="257">
        <v>2207000</v>
      </c>
      <c r="W17" s="257">
        <v>0</v>
      </c>
      <c r="X17" s="257">
        <v>87767000</v>
      </c>
      <c r="Y17" s="257">
        <v>0</v>
      </c>
    </row>
    <row r="18" spans="2:25" ht="15" customHeight="1">
      <c r="B18" s="255" t="s">
        <v>1346</v>
      </c>
      <c r="C18" s="409"/>
      <c r="D18" s="258"/>
      <c r="E18" s="257">
        <v>-77574000</v>
      </c>
      <c r="F18" s="257">
        <v>-5126000</v>
      </c>
      <c r="G18" s="257">
        <v>-2000</v>
      </c>
      <c r="H18" s="257">
        <v>-120000</v>
      </c>
      <c r="I18" s="257">
        <v>-77572000</v>
      </c>
      <c r="J18" s="257">
        <v>-5006000</v>
      </c>
      <c r="K18" s="257">
        <v>-5396000</v>
      </c>
      <c r="L18" s="257">
        <v>0</v>
      </c>
      <c r="M18" s="257">
        <v>-5396000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0</v>
      </c>
      <c r="X18" s="257">
        <v>0</v>
      </c>
      <c r="Y18" s="257">
        <v>0</v>
      </c>
    </row>
    <row r="19" spans="2:25" ht="15" customHeight="1">
      <c r="B19" s="255" t="s">
        <v>1251</v>
      </c>
      <c r="C19" s="408"/>
      <c r="D19" s="256"/>
      <c r="E19" s="257">
        <v>-18801000</v>
      </c>
      <c r="F19" s="257">
        <v>-9798000</v>
      </c>
      <c r="G19" s="257">
        <v>-17519000</v>
      </c>
      <c r="H19" s="257">
        <v>-3970000</v>
      </c>
      <c r="I19" s="257">
        <v>-1283000</v>
      </c>
      <c r="J19" s="257">
        <v>-5828000</v>
      </c>
      <c r="K19" s="257">
        <v>-19661000</v>
      </c>
      <c r="L19" s="257">
        <v>-47797000</v>
      </c>
      <c r="M19" s="257">
        <v>-11146000</v>
      </c>
      <c r="N19" s="257">
        <v>-34490000</v>
      </c>
      <c r="O19" s="257">
        <v>-21968000</v>
      </c>
      <c r="P19" s="257">
        <v>-11527000</v>
      </c>
      <c r="Q19" s="257">
        <v>-12521000</v>
      </c>
      <c r="R19" s="257">
        <v>-18238000</v>
      </c>
      <c r="S19" s="257">
        <v>-38941000</v>
      </c>
      <c r="T19" s="257">
        <v>-4424000</v>
      </c>
      <c r="U19" s="257">
        <v>-20703000</v>
      </c>
      <c r="V19" s="257">
        <v>-10441000</v>
      </c>
      <c r="W19" s="257">
        <v>-16279000</v>
      </c>
      <c r="X19" s="257">
        <v>-50112000</v>
      </c>
      <c r="Y19" s="257">
        <v>-38503000</v>
      </c>
    </row>
    <row r="20" spans="2:25" ht="15" customHeight="1">
      <c r="B20" s="255" t="s">
        <v>1116</v>
      </c>
      <c r="C20" s="408"/>
      <c r="D20" s="256"/>
      <c r="E20" s="257">
        <v>2189000</v>
      </c>
      <c r="F20" s="257">
        <v>1834000</v>
      </c>
      <c r="G20" s="257">
        <v>695000</v>
      </c>
      <c r="H20" s="257">
        <v>907000</v>
      </c>
      <c r="I20" s="257">
        <v>1493000</v>
      </c>
      <c r="J20" s="257">
        <v>927000</v>
      </c>
      <c r="K20" s="257">
        <v>3884000</v>
      </c>
      <c r="L20" s="257">
        <v>3419000</v>
      </c>
      <c r="M20" s="257">
        <v>2878000</v>
      </c>
      <c r="N20" s="257">
        <v>2925000</v>
      </c>
      <c r="O20" s="257">
        <v>1922000</v>
      </c>
      <c r="P20" s="257">
        <v>984000</v>
      </c>
      <c r="Q20" s="257">
        <v>1004000</v>
      </c>
      <c r="R20" s="257">
        <v>0</v>
      </c>
      <c r="S20" s="257">
        <v>233000</v>
      </c>
      <c r="T20" s="257">
        <v>61000</v>
      </c>
      <c r="U20" s="257">
        <v>233000</v>
      </c>
      <c r="V20" s="257">
        <v>938000</v>
      </c>
      <c r="W20" s="257">
        <v>172000</v>
      </c>
      <c r="X20" s="257">
        <v>233000</v>
      </c>
      <c r="Y20" s="257">
        <v>0</v>
      </c>
    </row>
    <row r="21" spans="2:25" ht="15" customHeight="1">
      <c r="B21" s="252" t="s">
        <v>1005</v>
      </c>
      <c r="C21" s="407"/>
      <c r="D21" s="253"/>
      <c r="E21" s="254">
        <f t="shared" ref="E21" si="3">E6+E7</f>
        <v>-945000</v>
      </c>
      <c r="F21" s="254">
        <f>F6+F7</f>
        <v>8912000</v>
      </c>
      <c r="G21" s="254">
        <f>G6+G7</f>
        <v>-45000</v>
      </c>
      <c r="H21" s="254">
        <f>H6+H7</f>
        <v>4382000</v>
      </c>
      <c r="I21" s="254">
        <f t="shared" ref="I21:L21" si="4">I6+I7</f>
        <v>-901000</v>
      </c>
      <c r="J21" s="254">
        <f t="shared" si="4"/>
        <v>4529000</v>
      </c>
      <c r="K21" s="254">
        <f t="shared" si="4"/>
        <v>11513000</v>
      </c>
      <c r="L21" s="254">
        <f t="shared" si="4"/>
        <v>26415000</v>
      </c>
      <c r="M21" s="254">
        <f t="shared" ref="M21" si="5">M6+M7</f>
        <v>11214000</v>
      </c>
      <c r="N21" s="254">
        <f>N6+N7</f>
        <v>21889000</v>
      </c>
      <c r="O21" s="254">
        <f t="shared" ref="O21:Y21" si="6">O6+O7</f>
        <v>15139000</v>
      </c>
      <c r="P21" s="254">
        <f>P6+P7</f>
        <v>7151000</v>
      </c>
      <c r="Q21" s="254">
        <f t="shared" si="6"/>
        <v>6751000</v>
      </c>
      <c r="R21" s="254">
        <f t="shared" si="6"/>
        <v>8226000</v>
      </c>
      <c r="S21" s="254">
        <f t="shared" si="6"/>
        <v>28819000</v>
      </c>
      <c r="T21" s="254">
        <f t="shared" si="6"/>
        <v>10470000</v>
      </c>
      <c r="U21" s="254">
        <f t="shared" si="6"/>
        <v>20597000</v>
      </c>
      <c r="V21" s="254">
        <f t="shared" si="6"/>
        <v>7987000</v>
      </c>
      <c r="W21" s="254">
        <f t="shared" si="6"/>
        <v>10129000</v>
      </c>
      <c r="X21" s="254">
        <f t="shared" si="6"/>
        <v>37351000</v>
      </c>
      <c r="Y21" s="254">
        <f t="shared" si="6"/>
        <v>75638000</v>
      </c>
    </row>
    <row r="22" spans="2:25" ht="15" customHeight="1">
      <c r="B22" s="252" t="s">
        <v>1200</v>
      </c>
      <c r="C22" s="407"/>
      <c r="D22" s="253"/>
      <c r="E22" s="254">
        <f t="shared" ref="E22" si="7">SUM(E23:E35)</f>
        <v>-2467507000</v>
      </c>
      <c r="F22" s="254">
        <f>SUM(F23:F35)</f>
        <v>287597000</v>
      </c>
      <c r="G22" s="254">
        <f>SUM(G23:G35)</f>
        <v>-2417066000</v>
      </c>
      <c r="H22" s="254">
        <f>SUM(H23:H35)</f>
        <v>327139000</v>
      </c>
      <c r="I22" s="254">
        <f t="shared" ref="I22" si="8">SUM(I23:I35)</f>
        <v>-50440000</v>
      </c>
      <c r="J22" s="254">
        <f>SUM(J23:J35)</f>
        <v>-39540000</v>
      </c>
      <c r="K22" s="254">
        <f>SUM(K23:K35)</f>
        <v>-546291000</v>
      </c>
      <c r="L22" s="254">
        <f>SUM(L23:L35)</f>
        <v>-12634000</v>
      </c>
      <c r="M22" s="254">
        <f t="shared" ref="M22" si="9">SUM(M23:M35)</f>
        <v>-97400000</v>
      </c>
      <c r="N22" s="254">
        <f>SUM(N23:N35)</f>
        <v>-596185000</v>
      </c>
      <c r="O22" s="254">
        <f t="shared" ref="O22:Q22" si="10">SUM(O23:O35)</f>
        <v>-67533000</v>
      </c>
      <c r="P22" s="254">
        <f>SUM(P23:P35)</f>
        <v>-113693000</v>
      </c>
      <c r="Q22" s="254">
        <f t="shared" si="10"/>
        <v>-528653000</v>
      </c>
      <c r="R22" s="254">
        <f t="shared" ref="R22:W22" si="11">SUM(R23:R35)</f>
        <v>-9994000</v>
      </c>
      <c r="S22" s="254">
        <f t="shared" si="11"/>
        <v>-36577000</v>
      </c>
      <c r="T22" s="254">
        <f t="shared" si="11"/>
        <v>-8532000</v>
      </c>
      <c r="U22" s="254">
        <f t="shared" si="11"/>
        <v>-26585000</v>
      </c>
      <c r="V22" s="254">
        <f>SUM(V23:V35)</f>
        <v>46161000</v>
      </c>
      <c r="W22" s="254">
        <f t="shared" si="11"/>
        <v>-18054000</v>
      </c>
      <c r="X22" s="254">
        <f t="shared" ref="X22:Y22" si="12">SUM(X23:X35)</f>
        <v>-66351000</v>
      </c>
      <c r="Y22" s="254">
        <f t="shared" si="12"/>
        <v>-191538000</v>
      </c>
    </row>
    <row r="23" spans="2:25" ht="15" customHeight="1">
      <c r="B23" s="255" t="s">
        <v>1232</v>
      </c>
      <c r="C23" s="408"/>
      <c r="D23" s="256"/>
      <c r="E23" s="257">
        <v>-2454329000</v>
      </c>
      <c r="F23" s="257">
        <v>337459000</v>
      </c>
      <c r="G23" s="257">
        <v>-2406989000</v>
      </c>
      <c r="H23" s="257">
        <v>359189000</v>
      </c>
      <c r="I23" s="257">
        <v>-47340000</v>
      </c>
      <c r="J23" s="257">
        <v>-21730000</v>
      </c>
      <c r="K23" s="257">
        <v>-427954000</v>
      </c>
      <c r="L23" s="257">
        <v>27312000</v>
      </c>
      <c r="M23" s="257">
        <v>-34032000</v>
      </c>
      <c r="N23" s="257">
        <v>-566535000</v>
      </c>
      <c r="O23" s="257">
        <v>-44583000</v>
      </c>
      <c r="P23" s="257">
        <v>-99663000</v>
      </c>
      <c r="Q23" s="257">
        <v>-521952000</v>
      </c>
      <c r="R23" s="257">
        <v>29921000</v>
      </c>
      <c r="S23" s="257">
        <v>15372000</v>
      </c>
      <c r="T23" s="257">
        <v>635000</v>
      </c>
      <c r="U23" s="257">
        <v>-14548000</v>
      </c>
      <c r="V23" s="257">
        <v>55081000</v>
      </c>
      <c r="W23" s="257">
        <v>-15183000</v>
      </c>
      <c r="X23" s="257">
        <v>-129341000</v>
      </c>
      <c r="Y23" s="257">
        <v>-155258000</v>
      </c>
    </row>
    <row r="24" spans="2:25" ht="15" customHeight="1">
      <c r="B24" s="255" t="s">
        <v>1201</v>
      </c>
      <c r="C24" s="408"/>
      <c r="D24" s="256"/>
      <c r="E24" s="257">
        <v>0</v>
      </c>
      <c r="F24" s="257">
        <v>10180000</v>
      </c>
      <c r="G24" s="257">
        <v>0</v>
      </c>
      <c r="H24" s="257">
        <v>0</v>
      </c>
      <c r="I24" s="257">
        <v>0</v>
      </c>
      <c r="J24" s="257">
        <v>10180000</v>
      </c>
      <c r="K24" s="257">
        <v>20089000</v>
      </c>
      <c r="L24" s="257">
        <v>4278000</v>
      </c>
      <c r="M24" s="257">
        <v>10180000</v>
      </c>
      <c r="N24" s="257">
        <v>4278000</v>
      </c>
      <c r="O24" s="257">
        <v>4278000</v>
      </c>
      <c r="P24" s="257">
        <v>4278000</v>
      </c>
      <c r="Q24" s="257">
        <v>0</v>
      </c>
      <c r="R24" s="257">
        <v>3983000</v>
      </c>
      <c r="S24" s="257">
        <v>3991000</v>
      </c>
      <c r="T24" s="257">
        <v>2000</v>
      </c>
      <c r="U24" s="257">
        <v>7000</v>
      </c>
      <c r="V24" s="257">
        <v>0</v>
      </c>
      <c r="W24" s="257">
        <v>5000</v>
      </c>
      <c r="X24" s="257">
        <v>4111000</v>
      </c>
      <c r="Y24" s="257">
        <v>1594000</v>
      </c>
    </row>
    <row r="25" spans="2:25" ht="15" customHeight="1">
      <c r="B25" s="255" t="s">
        <v>1202</v>
      </c>
      <c r="C25" s="408"/>
      <c r="D25" s="256"/>
      <c r="E25" s="257">
        <v>675802000</v>
      </c>
      <c r="F25" s="257">
        <v>-36716000</v>
      </c>
      <c r="G25" s="257">
        <v>669490000</v>
      </c>
      <c r="H25" s="257">
        <v>-46252000</v>
      </c>
      <c r="I25" s="257">
        <v>6313000</v>
      </c>
      <c r="J25" s="257">
        <v>9536000</v>
      </c>
      <c r="K25" s="257">
        <v>-9180000</v>
      </c>
      <c r="L25" s="257">
        <v>77406000</v>
      </c>
      <c r="M25" s="257">
        <v>-12224000</v>
      </c>
      <c r="N25" s="257">
        <v>9990000</v>
      </c>
      <c r="O25" s="257">
        <v>1276000</v>
      </c>
      <c r="P25" s="257">
        <v>1090000</v>
      </c>
      <c r="Q25" s="257">
        <v>8714000</v>
      </c>
      <c r="R25" s="257">
        <v>-4722000</v>
      </c>
      <c r="S25" s="257">
        <v>-7496000</v>
      </c>
      <c r="T25" s="257">
        <v>-1837000</v>
      </c>
      <c r="U25" s="257">
        <v>-2774000</v>
      </c>
      <c r="V25" s="257">
        <v>187000</v>
      </c>
      <c r="W25" s="257">
        <v>-937000</v>
      </c>
      <c r="X25" s="257">
        <v>48846000</v>
      </c>
      <c r="Y25" s="257">
        <v>8782000</v>
      </c>
    </row>
    <row r="26" spans="2:25" ht="15" customHeight="1">
      <c r="B26" s="255" t="s">
        <v>1203</v>
      </c>
      <c r="C26" s="408"/>
      <c r="D26" s="256"/>
      <c r="E26" s="257">
        <v>67000</v>
      </c>
      <c r="F26" s="257">
        <v>0</v>
      </c>
      <c r="G26" s="257">
        <v>0</v>
      </c>
      <c r="H26" s="257">
        <v>0</v>
      </c>
      <c r="I26" s="257">
        <v>67000</v>
      </c>
      <c r="J26" s="257">
        <v>0</v>
      </c>
      <c r="K26" s="257">
        <v>-190000</v>
      </c>
      <c r="L26" s="257">
        <v>-70000</v>
      </c>
      <c r="M26" s="257">
        <v>-123000</v>
      </c>
      <c r="N26" s="257">
        <v>-113000</v>
      </c>
      <c r="O26" s="257">
        <v>0</v>
      </c>
      <c r="P26" s="257">
        <v>0</v>
      </c>
      <c r="Q26" s="257">
        <v>-113000</v>
      </c>
      <c r="R26" s="257">
        <v>-24044000</v>
      </c>
      <c r="S26" s="257">
        <v>-21572000</v>
      </c>
      <c r="T26" s="257">
        <v>0</v>
      </c>
      <c r="U26" s="257">
        <v>2471000</v>
      </c>
      <c r="V26" s="257">
        <v>0</v>
      </c>
      <c r="W26" s="257">
        <v>2471000</v>
      </c>
      <c r="X26" s="257">
        <v>2249000</v>
      </c>
      <c r="Y26" s="257">
        <v>-2517000</v>
      </c>
    </row>
    <row r="27" spans="2:25" ht="15" customHeight="1">
      <c r="B27" s="255" t="s">
        <v>1204</v>
      </c>
      <c r="C27" s="408"/>
      <c r="D27" s="256"/>
      <c r="E27" s="257">
        <v>4916000</v>
      </c>
      <c r="F27" s="257">
        <v>0</v>
      </c>
      <c r="G27" s="257">
        <v>0</v>
      </c>
      <c r="H27" s="257">
        <v>0</v>
      </c>
      <c r="I27" s="257">
        <v>4916000</v>
      </c>
      <c r="J27" s="257">
        <v>0</v>
      </c>
      <c r="K27" s="257">
        <v>1000</v>
      </c>
      <c r="L27" s="257">
        <v>-2445000</v>
      </c>
      <c r="M27" s="257">
        <v>0</v>
      </c>
      <c r="N27" s="257">
        <v>-2449000</v>
      </c>
      <c r="O27" s="257">
        <v>-2449000</v>
      </c>
      <c r="P27" s="257">
        <v>0</v>
      </c>
      <c r="Q27" s="257">
        <v>0</v>
      </c>
      <c r="R27" s="257">
        <v>0</v>
      </c>
      <c r="S27" s="257">
        <v>0</v>
      </c>
      <c r="T27" s="257">
        <v>0</v>
      </c>
      <c r="U27" s="257">
        <v>0</v>
      </c>
      <c r="V27" s="257">
        <v>-2449000</v>
      </c>
      <c r="W27" s="257">
        <v>0</v>
      </c>
      <c r="X27" s="257">
        <v>0</v>
      </c>
      <c r="Y27" s="257">
        <v>0</v>
      </c>
    </row>
    <row r="28" spans="2:25" ht="15" hidden="1" customHeight="1" outlineLevel="1">
      <c r="B28" s="255" t="s">
        <v>1358</v>
      </c>
      <c r="C28" s="408"/>
      <c r="D28" s="256"/>
      <c r="E28" s="257">
        <v>0</v>
      </c>
      <c r="F28" s="257">
        <v>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  <c r="Q28" s="257">
        <v>0</v>
      </c>
      <c r="R28" s="257">
        <v>0</v>
      </c>
      <c r="S28" s="257">
        <v>0</v>
      </c>
      <c r="T28" s="257">
        <v>0</v>
      </c>
      <c r="U28" s="257">
        <v>0</v>
      </c>
      <c r="V28" s="257">
        <v>0</v>
      </c>
      <c r="W28" s="257">
        <v>0</v>
      </c>
      <c r="X28" s="257">
        <v>0</v>
      </c>
      <c r="Y28" s="257">
        <v>0</v>
      </c>
    </row>
    <row r="29" spans="2:25" ht="15" customHeight="1" collapsed="1">
      <c r="B29" s="255" t="s">
        <v>1205</v>
      </c>
      <c r="C29" s="408"/>
      <c r="D29" s="256"/>
      <c r="E29" s="257">
        <v>-678278000</v>
      </c>
      <c r="F29" s="257">
        <v>-6991000</v>
      </c>
      <c r="G29" s="257">
        <v>-671950000</v>
      </c>
      <c r="H29" s="257">
        <v>19583000</v>
      </c>
      <c r="I29" s="257">
        <v>-6327000</v>
      </c>
      <c r="J29" s="257">
        <v>-26574000</v>
      </c>
      <c r="K29" s="257">
        <v>-47726000</v>
      </c>
      <c r="L29" s="257">
        <v>-98620000</v>
      </c>
      <c r="M29" s="257">
        <v>-32662000</v>
      </c>
      <c r="N29" s="257">
        <v>-26847000</v>
      </c>
      <c r="O29" s="257">
        <v>-17104000</v>
      </c>
      <c r="P29" s="257">
        <v>-13741000</v>
      </c>
      <c r="Q29" s="257">
        <v>-9744000</v>
      </c>
      <c r="R29" s="257">
        <v>-8135000</v>
      </c>
      <c r="S29" s="257">
        <v>-9886000</v>
      </c>
      <c r="T29" s="257">
        <v>-685000</v>
      </c>
      <c r="U29" s="257">
        <v>-1751000</v>
      </c>
      <c r="V29" s="257">
        <v>-3363000</v>
      </c>
      <c r="W29" s="257">
        <v>-1067000</v>
      </c>
      <c r="X29" s="257">
        <v>-79169000</v>
      </c>
      <c r="Y29" s="257">
        <v>-26869000</v>
      </c>
    </row>
    <row r="30" spans="2:25" ht="15" customHeight="1">
      <c r="B30" s="255" t="s">
        <v>1206</v>
      </c>
      <c r="C30" s="408"/>
      <c r="D30" s="256"/>
      <c r="E30" s="257">
        <v>-15370000</v>
      </c>
      <c r="F30" s="257">
        <v>-14306000</v>
      </c>
      <c r="G30" s="257">
        <v>-7262000</v>
      </c>
      <c r="H30" s="257">
        <v>-7009000</v>
      </c>
      <c r="I30" s="257">
        <v>-8108000</v>
      </c>
      <c r="J30" s="257">
        <v>-7297000</v>
      </c>
      <c r="K30" s="257">
        <v>-28476000</v>
      </c>
      <c r="L30" s="257">
        <v>-27404000</v>
      </c>
      <c r="M30" s="257">
        <v>-21186000</v>
      </c>
      <c r="N30" s="257">
        <v>-18365000</v>
      </c>
      <c r="O30" s="257">
        <v>-11183000</v>
      </c>
      <c r="P30" s="257">
        <v>-5921000</v>
      </c>
      <c r="Q30" s="257">
        <v>-7183000</v>
      </c>
      <c r="R30" s="257">
        <v>-4319000</v>
      </c>
      <c r="S30" s="257">
        <v>-12475000</v>
      </c>
      <c r="T30" s="257">
        <v>-4899000</v>
      </c>
      <c r="U30" s="257">
        <v>-8156000</v>
      </c>
      <c r="V30" s="257">
        <v>-5262000</v>
      </c>
      <c r="W30" s="257">
        <v>-3257000</v>
      </c>
      <c r="X30" s="257">
        <v>-17784000</v>
      </c>
      <c r="Y30" s="257">
        <v>-14457000</v>
      </c>
    </row>
    <row r="31" spans="2:25" ht="15" customHeight="1">
      <c r="B31" s="255" t="s">
        <v>1319</v>
      </c>
      <c r="C31" s="408"/>
      <c r="D31" s="256"/>
      <c r="E31" s="257">
        <v>0</v>
      </c>
      <c r="F31" s="257">
        <v>-53803000</v>
      </c>
      <c r="G31" s="257">
        <v>0</v>
      </c>
      <c r="H31" s="257">
        <v>-51977000</v>
      </c>
      <c r="I31" s="257">
        <v>0</v>
      </c>
      <c r="J31" s="257">
        <v>-1824000</v>
      </c>
      <c r="K31" s="257">
        <v>-53803000</v>
      </c>
      <c r="L31" s="257">
        <v>0</v>
      </c>
      <c r="M31" s="257">
        <v>-53803000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</row>
    <row r="32" spans="2:25" ht="15" hidden="1" customHeight="1" outlineLevel="1">
      <c r="B32" s="255" t="s">
        <v>1320</v>
      </c>
      <c r="C32" s="408"/>
      <c r="D32" s="256"/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7">
        <v>0</v>
      </c>
      <c r="V32" s="257">
        <v>0</v>
      </c>
      <c r="W32" s="257">
        <v>0</v>
      </c>
      <c r="X32" s="257">
        <v>0</v>
      </c>
      <c r="Y32" s="257">
        <v>0</v>
      </c>
    </row>
    <row r="33" spans="2:25" ht="15" customHeight="1" collapsed="1">
      <c r="B33" s="255" t="s">
        <v>1283</v>
      </c>
      <c r="C33" s="408"/>
      <c r="D33" s="256"/>
      <c r="E33" s="257">
        <v>116000</v>
      </c>
      <c r="F33" s="257">
        <v>4319000</v>
      </c>
      <c r="G33" s="257">
        <v>0</v>
      </c>
      <c r="H33" s="257">
        <v>1847000</v>
      </c>
      <c r="I33" s="257">
        <v>116000</v>
      </c>
      <c r="J33" s="257">
        <v>2472000</v>
      </c>
      <c r="K33" s="257">
        <v>-45549000</v>
      </c>
      <c r="L33" s="257">
        <v>11699000</v>
      </c>
      <c r="M33" s="257">
        <v>-547000</v>
      </c>
      <c r="N33" s="257">
        <v>7971000</v>
      </c>
      <c r="O33" s="257">
        <v>5467000</v>
      </c>
      <c r="P33" s="257">
        <v>2619000</v>
      </c>
      <c r="Q33" s="257">
        <v>2505000</v>
      </c>
      <c r="R33" s="257">
        <v>0</v>
      </c>
      <c r="S33" s="257">
        <v>0</v>
      </c>
      <c r="T33" s="257">
        <v>0</v>
      </c>
      <c r="U33" s="257">
        <v>0</v>
      </c>
      <c r="V33" s="257">
        <v>2847000</v>
      </c>
      <c r="W33" s="257">
        <v>0</v>
      </c>
      <c r="X33" s="257">
        <v>111305000</v>
      </c>
      <c r="Y33" s="257">
        <v>0</v>
      </c>
    </row>
    <row r="34" spans="2:25" ht="15" customHeight="1">
      <c r="B34" s="255" t="s">
        <v>1207</v>
      </c>
      <c r="C34" s="408"/>
      <c r="D34" s="256"/>
      <c r="E34" s="257">
        <v>-368000</v>
      </c>
      <c r="F34" s="257">
        <v>-2239000</v>
      </c>
      <c r="G34" s="257">
        <v>-319000</v>
      </c>
      <c r="H34" s="257">
        <v>-183000</v>
      </c>
      <c r="I34" s="257">
        <v>-50000</v>
      </c>
      <c r="J34" s="257">
        <v>-2056000</v>
      </c>
      <c r="K34" s="257">
        <v>-3103000</v>
      </c>
      <c r="L34" s="257">
        <v>-4580000</v>
      </c>
      <c r="M34" s="257">
        <v>-2644000</v>
      </c>
      <c r="N34" s="257">
        <v>-3978000</v>
      </c>
      <c r="O34" s="257">
        <v>-3137000</v>
      </c>
      <c r="P34" s="257">
        <v>-2309000</v>
      </c>
      <c r="Q34" s="257">
        <v>-841000</v>
      </c>
      <c r="R34" s="257">
        <v>-2607000</v>
      </c>
      <c r="S34" s="257">
        <v>-4267000</v>
      </c>
      <c r="T34" s="257">
        <v>-1661000</v>
      </c>
      <c r="U34" s="257">
        <v>-1661000</v>
      </c>
      <c r="V34" s="257">
        <v>-828000</v>
      </c>
      <c r="W34" s="257">
        <v>0</v>
      </c>
      <c r="X34" s="257">
        <v>-6289000</v>
      </c>
      <c r="Y34" s="257">
        <v>-2511000</v>
      </c>
    </row>
    <row r="35" spans="2:25" ht="15" customHeight="1">
      <c r="B35" s="255" t="s">
        <v>1321</v>
      </c>
      <c r="C35" s="408"/>
      <c r="D35" s="256"/>
      <c r="E35" s="257">
        <v>-63000</v>
      </c>
      <c r="F35" s="257">
        <v>49694000</v>
      </c>
      <c r="G35" s="257">
        <v>-36000</v>
      </c>
      <c r="H35" s="257">
        <v>51941000</v>
      </c>
      <c r="I35" s="257">
        <v>-27000</v>
      </c>
      <c r="J35" s="257">
        <v>-2247000</v>
      </c>
      <c r="K35" s="257">
        <v>49600000</v>
      </c>
      <c r="L35" s="257">
        <v>-210000</v>
      </c>
      <c r="M35" s="257">
        <v>49641000</v>
      </c>
      <c r="N35" s="257">
        <v>-137000</v>
      </c>
      <c r="O35" s="257">
        <v>-98000</v>
      </c>
      <c r="P35" s="257">
        <v>-46000</v>
      </c>
      <c r="Q35" s="257">
        <v>-39000</v>
      </c>
      <c r="R35" s="257">
        <v>-71000</v>
      </c>
      <c r="S35" s="257">
        <v>-244000</v>
      </c>
      <c r="T35" s="257">
        <v>-87000</v>
      </c>
      <c r="U35" s="257">
        <v>-173000</v>
      </c>
      <c r="V35" s="257">
        <v>-52000</v>
      </c>
      <c r="W35" s="257">
        <v>-86000</v>
      </c>
      <c r="X35" s="257">
        <v>-279000</v>
      </c>
      <c r="Y35" s="257">
        <v>-302000</v>
      </c>
    </row>
    <row r="36" spans="2:25" ht="15" customHeight="1">
      <c r="B36" s="252" t="s">
        <v>1208</v>
      </c>
      <c r="C36" s="407"/>
      <c r="D36" s="253"/>
      <c r="E36" s="254">
        <v>58504000</v>
      </c>
      <c r="F36" s="254">
        <v>95955000</v>
      </c>
      <c r="G36" s="254">
        <v>2353000</v>
      </c>
      <c r="H36" s="254">
        <v>38270000</v>
      </c>
      <c r="I36" s="254">
        <v>56151000</v>
      </c>
      <c r="J36" s="254">
        <v>57684000</v>
      </c>
      <c r="K36" s="254">
        <v>112476000</v>
      </c>
      <c r="L36" s="254">
        <v>27148000</v>
      </c>
      <c r="M36" s="254">
        <v>112476000</v>
      </c>
      <c r="N36" s="254">
        <v>27148000</v>
      </c>
      <c r="O36" s="254">
        <v>27110000</v>
      </c>
      <c r="P36" s="254">
        <v>27110000</v>
      </c>
      <c r="Q36" s="254">
        <v>39000</v>
      </c>
      <c r="R36" s="254">
        <v>12096000</v>
      </c>
      <c r="S36" s="254">
        <v>33861000</v>
      </c>
      <c r="T36" s="254">
        <v>6581000</v>
      </c>
      <c r="U36" s="254">
        <v>21764000</v>
      </c>
      <c r="V36" s="254">
        <v>0</v>
      </c>
      <c r="W36" s="254">
        <v>15183000</v>
      </c>
      <c r="X36" s="254">
        <v>54026000</v>
      </c>
      <c r="Y36" s="254">
        <v>23309000</v>
      </c>
    </row>
    <row r="37" spans="2:25" ht="15" customHeight="1">
      <c r="B37" s="252" t="s">
        <v>1209</v>
      </c>
      <c r="C37" s="407"/>
      <c r="D37" s="253"/>
      <c r="E37" s="254">
        <v>-674047000</v>
      </c>
      <c r="F37" s="254">
        <v>-10802000</v>
      </c>
      <c r="G37" s="254">
        <v>-669032000</v>
      </c>
      <c r="H37" s="254">
        <v>0</v>
      </c>
      <c r="I37" s="254">
        <v>-5015000</v>
      </c>
      <c r="J37" s="254">
        <v>-10802000</v>
      </c>
      <c r="K37" s="254">
        <v>-12226000</v>
      </c>
      <c r="L37" s="254">
        <v>-133646000</v>
      </c>
      <c r="M37" s="254">
        <v>-12226000</v>
      </c>
      <c r="N37" s="254">
        <v>-63684000</v>
      </c>
      <c r="O37" s="254">
        <v>-60792000</v>
      </c>
      <c r="P37" s="254">
        <v>-546000</v>
      </c>
      <c r="Q37" s="254">
        <v>-2892000</v>
      </c>
      <c r="R37" s="254">
        <v>-21890000</v>
      </c>
      <c r="S37" s="254">
        <v>-28648000</v>
      </c>
      <c r="T37" s="254">
        <v>-1378000</v>
      </c>
      <c r="U37" s="254">
        <v>-6758000</v>
      </c>
      <c r="V37" s="254">
        <v>-60246000</v>
      </c>
      <c r="W37" s="254">
        <v>-5380000</v>
      </c>
      <c r="X37" s="254">
        <v>-52072000</v>
      </c>
      <c r="Y37" s="254">
        <v>-23798000</v>
      </c>
    </row>
    <row r="38" spans="2:25" ht="15" customHeight="1">
      <c r="B38" s="337" t="s">
        <v>1210</v>
      </c>
      <c r="C38" s="407"/>
      <c r="D38" s="338"/>
      <c r="E38" s="339">
        <v>-429000</v>
      </c>
      <c r="F38" s="339">
        <v>-345000</v>
      </c>
      <c r="G38" s="339">
        <v>-333000</v>
      </c>
      <c r="H38" s="339">
        <v>-143000</v>
      </c>
      <c r="I38" s="339">
        <v>-96000</v>
      </c>
      <c r="J38" s="339">
        <v>-202000</v>
      </c>
      <c r="K38" s="339">
        <v>-703000</v>
      </c>
      <c r="L38" s="339">
        <v>-693000</v>
      </c>
      <c r="M38" s="339">
        <v>-594000</v>
      </c>
      <c r="N38" s="339">
        <v>-390000</v>
      </c>
      <c r="O38" s="339">
        <v>-240000</v>
      </c>
      <c r="P38" s="339">
        <v>-92000</v>
      </c>
      <c r="Q38" s="339">
        <v>-150000</v>
      </c>
      <c r="R38" s="339">
        <v>-207000</v>
      </c>
      <c r="S38" s="339">
        <v>-679000</v>
      </c>
      <c r="T38" s="339">
        <v>-335000</v>
      </c>
      <c r="U38" s="339">
        <v>-472000</v>
      </c>
      <c r="V38" s="339">
        <v>-148000</v>
      </c>
      <c r="W38" s="339">
        <v>-138000</v>
      </c>
      <c r="X38" s="339">
        <v>-916000</v>
      </c>
      <c r="Y38" s="254">
        <v>-496000</v>
      </c>
    </row>
    <row r="39" spans="2:25" ht="15" customHeight="1">
      <c r="B39" s="340" t="s">
        <v>1211</v>
      </c>
      <c r="C39" s="412"/>
      <c r="D39" s="341"/>
      <c r="E39" s="342">
        <f t="shared" ref="E39" si="13">E21+E22+E36+E37+E38</f>
        <v>-3084424000</v>
      </c>
      <c r="F39" s="342">
        <f>F21+F22+F36+F37+F38</f>
        <v>381317000</v>
      </c>
      <c r="G39" s="342">
        <f>G21+G22+G36+G37+G38</f>
        <v>-3084123000</v>
      </c>
      <c r="H39" s="342">
        <f>H21+H22+H36+H37+H38</f>
        <v>369648000</v>
      </c>
      <c r="I39" s="342">
        <f t="shared" ref="I39:L39" si="14">I21+I22+I36+I37+I38</f>
        <v>-301000</v>
      </c>
      <c r="J39" s="342">
        <f t="shared" si="14"/>
        <v>11669000</v>
      </c>
      <c r="K39" s="342">
        <f t="shared" si="14"/>
        <v>-435231000</v>
      </c>
      <c r="L39" s="342">
        <f t="shared" si="14"/>
        <v>-93410000</v>
      </c>
      <c r="M39" s="342">
        <f t="shared" ref="M39" si="15">M21+M22+M36+M37+M38</f>
        <v>13470000</v>
      </c>
      <c r="N39" s="342">
        <f>N21+N22+N36+N37+N38</f>
        <v>-611222000</v>
      </c>
      <c r="O39" s="342">
        <f t="shared" ref="O39:Q39" si="16">O21+O22+O36+O37+O38</f>
        <v>-86316000</v>
      </c>
      <c r="P39" s="342">
        <f>P21+P22+P36+P37+P38</f>
        <v>-80070000</v>
      </c>
      <c r="Q39" s="342">
        <f t="shared" si="16"/>
        <v>-524905000</v>
      </c>
      <c r="R39" s="342">
        <f t="shared" ref="R39:W39" si="17">R21+R22+R36+R37+R38</f>
        <v>-11769000</v>
      </c>
      <c r="S39" s="342">
        <f t="shared" si="17"/>
        <v>-3224000</v>
      </c>
      <c r="T39" s="342">
        <f t="shared" si="17"/>
        <v>6806000</v>
      </c>
      <c r="U39" s="342">
        <f t="shared" si="17"/>
        <v>8546000</v>
      </c>
      <c r="V39" s="342">
        <f>V21+V22+V36+V37+V38</f>
        <v>-6246000</v>
      </c>
      <c r="W39" s="342">
        <f t="shared" si="17"/>
        <v>1740000</v>
      </c>
      <c r="X39" s="342">
        <f t="shared" ref="X39:Y39" si="18">X21+X22+X36+X37+X38</f>
        <v>-27962000</v>
      </c>
      <c r="Y39" s="251">
        <f t="shared" si="18"/>
        <v>-116885000</v>
      </c>
    </row>
    <row r="40" spans="2:25" ht="15" customHeight="1">
      <c r="B40" s="260" t="s">
        <v>1212</v>
      </c>
      <c r="C40" s="412"/>
      <c r="D40" s="261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51"/>
    </row>
    <row r="41" spans="2:25" ht="15" customHeight="1">
      <c r="B41" s="355" t="s">
        <v>1213</v>
      </c>
      <c r="C41" s="410"/>
      <c r="D41" s="356"/>
      <c r="E41" s="357">
        <v>-1885000</v>
      </c>
      <c r="F41" s="357">
        <v>-7513000</v>
      </c>
      <c r="G41" s="357">
        <v>-1885000</v>
      </c>
      <c r="H41" s="357">
        <v>-255000</v>
      </c>
      <c r="I41" s="357">
        <v>0</v>
      </c>
      <c r="J41" s="357">
        <v>-7258000</v>
      </c>
      <c r="K41" s="357">
        <v>-21693000</v>
      </c>
      <c r="L41" s="357">
        <v>-265721000</v>
      </c>
      <c r="M41" s="357">
        <v>-8037000</v>
      </c>
      <c r="N41" s="357">
        <v>-9188000</v>
      </c>
      <c r="O41" s="357">
        <v>-7171000</v>
      </c>
      <c r="P41" s="357">
        <v>-1601000</v>
      </c>
      <c r="Q41" s="357">
        <v>-2017000</v>
      </c>
      <c r="R41" s="357">
        <v>-36051000</v>
      </c>
      <c r="S41" s="357">
        <v>-50287000</v>
      </c>
      <c r="T41" s="357">
        <v>-5161000</v>
      </c>
      <c r="U41" s="357">
        <v>-14237000</v>
      </c>
      <c r="V41" s="357">
        <v>-5570000</v>
      </c>
      <c r="W41" s="357">
        <v>-9076000</v>
      </c>
      <c r="X41" s="357">
        <v>-57700000</v>
      </c>
      <c r="Y41" s="254">
        <v>-64405000</v>
      </c>
    </row>
    <row r="42" spans="2:25" ht="15" customHeight="1">
      <c r="B42" s="355" t="s">
        <v>1322</v>
      </c>
      <c r="C42" s="410"/>
      <c r="D42" s="356"/>
      <c r="E42" s="357">
        <v>3693571000</v>
      </c>
      <c r="F42" s="357">
        <v>13783000</v>
      </c>
      <c r="G42" s="357">
        <v>3693571000</v>
      </c>
      <c r="H42" s="357">
        <v>13783000</v>
      </c>
      <c r="I42" s="357">
        <v>0</v>
      </c>
      <c r="J42" s="357">
        <v>0</v>
      </c>
      <c r="K42" s="357">
        <v>768221000</v>
      </c>
      <c r="L42" s="357">
        <v>515264000</v>
      </c>
      <c r="M42" s="357">
        <v>767913000</v>
      </c>
      <c r="N42" s="357">
        <v>515264000</v>
      </c>
      <c r="O42" s="357">
        <v>0</v>
      </c>
      <c r="P42" s="357">
        <v>0</v>
      </c>
      <c r="Q42" s="357">
        <v>515264000</v>
      </c>
      <c r="R42" s="357">
        <v>0</v>
      </c>
      <c r="S42" s="357">
        <v>0</v>
      </c>
      <c r="T42" s="357">
        <v>0</v>
      </c>
      <c r="U42" s="357">
        <v>0</v>
      </c>
      <c r="V42" s="357">
        <v>0</v>
      </c>
      <c r="W42" s="357">
        <v>0</v>
      </c>
      <c r="X42" s="357">
        <v>8000</v>
      </c>
      <c r="Y42" s="254">
        <v>11403000</v>
      </c>
    </row>
    <row r="43" spans="2:25" ht="15" hidden="1" customHeight="1" outlineLevel="1">
      <c r="B43" s="358" t="s">
        <v>1323</v>
      </c>
      <c r="C43" s="410"/>
      <c r="D43" s="359"/>
      <c r="E43" s="360">
        <v>0</v>
      </c>
      <c r="F43" s="360">
        <v>0</v>
      </c>
      <c r="G43" s="360">
        <v>0</v>
      </c>
      <c r="H43" s="360">
        <v>0</v>
      </c>
      <c r="I43" s="360">
        <v>0</v>
      </c>
      <c r="J43" s="360">
        <v>0</v>
      </c>
      <c r="K43" s="360">
        <v>0</v>
      </c>
      <c r="L43" s="360">
        <v>0</v>
      </c>
      <c r="M43" s="360">
        <v>0</v>
      </c>
      <c r="N43" s="360">
        <v>0</v>
      </c>
      <c r="O43" s="360">
        <v>0</v>
      </c>
      <c r="P43" s="360">
        <v>0</v>
      </c>
      <c r="Q43" s="360">
        <v>0</v>
      </c>
      <c r="R43" s="360">
        <v>0</v>
      </c>
      <c r="S43" s="360">
        <v>0</v>
      </c>
      <c r="T43" s="360">
        <v>0</v>
      </c>
      <c r="U43" s="360">
        <v>0</v>
      </c>
      <c r="V43" s="360">
        <v>0</v>
      </c>
      <c r="W43" s="360">
        <v>0</v>
      </c>
      <c r="X43" s="360">
        <v>0</v>
      </c>
      <c r="Y43" s="254">
        <v>76000</v>
      </c>
    </row>
    <row r="44" spans="2:25" ht="15" customHeight="1" collapsed="1">
      <c r="B44" s="340" t="s">
        <v>1214</v>
      </c>
      <c r="C44" s="412"/>
      <c r="D44" s="341"/>
      <c r="E44" s="342">
        <f t="shared" ref="E44" si="19">SUM(E41:E43)</f>
        <v>3691686000</v>
      </c>
      <c r="F44" s="342">
        <f>SUM(F41:F43)</f>
        <v>6270000</v>
      </c>
      <c r="G44" s="342">
        <f>SUM(G41:G43)</f>
        <v>3691686000</v>
      </c>
      <c r="H44" s="342">
        <f>SUM(H41:H43)</f>
        <v>13528000</v>
      </c>
      <c r="I44" s="342">
        <f t="shared" ref="I44:L44" si="20">SUM(I41:I43)</f>
        <v>0</v>
      </c>
      <c r="J44" s="342">
        <f t="shared" si="20"/>
        <v>-7258000</v>
      </c>
      <c r="K44" s="342">
        <f t="shared" si="20"/>
        <v>746528000</v>
      </c>
      <c r="L44" s="342">
        <f t="shared" si="20"/>
        <v>249543000</v>
      </c>
      <c r="M44" s="342">
        <f t="shared" ref="M44" si="21">SUM(M41:M43)</f>
        <v>759876000</v>
      </c>
      <c r="N44" s="342">
        <f>SUM(N41:N43)</f>
        <v>506076000</v>
      </c>
      <c r="O44" s="342">
        <f t="shared" ref="O44:Q44" si="22">SUM(O41:O43)</f>
        <v>-7171000</v>
      </c>
      <c r="P44" s="342">
        <f>SUM(P41:P43)</f>
        <v>-1601000</v>
      </c>
      <c r="Q44" s="342">
        <f t="shared" si="22"/>
        <v>513247000</v>
      </c>
      <c r="R44" s="342">
        <f t="shared" ref="R44:W44" si="23">SUM(R41:R43)</f>
        <v>-36051000</v>
      </c>
      <c r="S44" s="342">
        <f t="shared" si="23"/>
        <v>-50287000</v>
      </c>
      <c r="T44" s="342">
        <f t="shared" si="23"/>
        <v>-5161000</v>
      </c>
      <c r="U44" s="342">
        <f t="shared" si="23"/>
        <v>-14237000</v>
      </c>
      <c r="V44" s="342">
        <f t="shared" si="23"/>
        <v>-5570000</v>
      </c>
      <c r="W44" s="342">
        <f t="shared" si="23"/>
        <v>-9076000</v>
      </c>
      <c r="X44" s="342">
        <f t="shared" ref="X44:Y44" si="24">SUM(X41:X43)</f>
        <v>-57692000</v>
      </c>
      <c r="Y44" s="251">
        <f t="shared" si="24"/>
        <v>-52926000</v>
      </c>
    </row>
    <row r="45" spans="2:25" ht="15" customHeight="1">
      <c r="B45" s="260" t="s">
        <v>1215</v>
      </c>
      <c r="C45" s="412"/>
      <c r="D45" s="261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51"/>
    </row>
    <row r="46" spans="2:25" ht="15" hidden="1" customHeight="1" outlineLevel="1">
      <c r="B46" s="355" t="s">
        <v>1318</v>
      </c>
      <c r="C46" s="410"/>
      <c r="D46" s="356"/>
      <c r="E46" s="357">
        <v>0</v>
      </c>
      <c r="F46" s="357">
        <v>0</v>
      </c>
      <c r="G46" s="357">
        <v>0</v>
      </c>
      <c r="H46" s="357">
        <v>0</v>
      </c>
      <c r="I46" s="357">
        <v>0</v>
      </c>
      <c r="J46" s="357">
        <v>0</v>
      </c>
      <c r="K46" s="357">
        <v>0</v>
      </c>
      <c r="L46" s="357">
        <v>0</v>
      </c>
      <c r="M46" s="357">
        <v>0</v>
      </c>
      <c r="N46" s="357">
        <v>0</v>
      </c>
      <c r="O46" s="357">
        <v>0</v>
      </c>
      <c r="P46" s="357">
        <v>0</v>
      </c>
      <c r="Q46" s="357">
        <v>0</v>
      </c>
      <c r="R46" s="357">
        <v>0</v>
      </c>
      <c r="S46" s="357">
        <v>0</v>
      </c>
      <c r="T46" s="357">
        <v>0</v>
      </c>
      <c r="U46" s="357">
        <v>0</v>
      </c>
      <c r="V46" s="357">
        <v>0</v>
      </c>
      <c r="W46" s="357">
        <v>0</v>
      </c>
      <c r="X46" s="357">
        <v>0</v>
      </c>
      <c r="Y46" s="254">
        <v>0</v>
      </c>
    </row>
    <row r="47" spans="2:25" ht="15" customHeight="1" collapsed="1">
      <c r="B47" s="358" t="s">
        <v>1216</v>
      </c>
      <c r="C47" s="410"/>
      <c r="D47" s="359"/>
      <c r="E47" s="360">
        <v>-607563000</v>
      </c>
      <c r="F47" s="360">
        <v>-368058000</v>
      </c>
      <c r="G47" s="360">
        <v>-607563000</v>
      </c>
      <c r="H47" s="360">
        <v>-368058000</v>
      </c>
      <c r="I47" s="360">
        <v>0</v>
      </c>
      <c r="J47" s="360">
        <v>0</v>
      </c>
      <c r="K47" s="360">
        <v>-368058000</v>
      </c>
      <c r="L47" s="360">
        <v>-255566000</v>
      </c>
      <c r="M47" s="360">
        <v>-368058000</v>
      </c>
      <c r="N47" s="360">
        <v>0</v>
      </c>
      <c r="O47" s="360">
        <v>0</v>
      </c>
      <c r="P47" s="360">
        <v>0</v>
      </c>
      <c r="Q47" s="360">
        <v>0</v>
      </c>
      <c r="R47" s="360">
        <v>0</v>
      </c>
      <c r="S47" s="360">
        <v>-11217000</v>
      </c>
      <c r="T47" s="360">
        <v>-11217000</v>
      </c>
      <c r="U47" s="360">
        <v>-11217000</v>
      </c>
      <c r="V47" s="360">
        <v>0</v>
      </c>
      <c r="W47" s="360">
        <v>0</v>
      </c>
      <c r="X47" s="360">
        <v>-11217000</v>
      </c>
      <c r="Y47" s="254">
        <v>0</v>
      </c>
    </row>
    <row r="48" spans="2:25" ht="15" hidden="1" customHeight="1" outlineLevel="1">
      <c r="B48" s="424" t="s">
        <v>1355</v>
      </c>
      <c r="C48" s="410"/>
      <c r="D48" s="359"/>
      <c r="E48" s="360">
        <v>0</v>
      </c>
      <c r="F48" s="360">
        <v>0</v>
      </c>
      <c r="G48" s="360">
        <v>0</v>
      </c>
      <c r="H48" s="360">
        <v>0</v>
      </c>
      <c r="I48" s="360">
        <v>0</v>
      </c>
      <c r="J48" s="360">
        <v>0</v>
      </c>
      <c r="K48" s="360">
        <v>-383447000</v>
      </c>
      <c r="L48" s="360">
        <v>0</v>
      </c>
      <c r="M48" s="360">
        <v>-383447000</v>
      </c>
      <c r="N48" s="360">
        <v>0</v>
      </c>
      <c r="O48" s="360">
        <v>0</v>
      </c>
      <c r="P48" s="360">
        <v>0</v>
      </c>
      <c r="Q48" s="360">
        <v>0</v>
      </c>
      <c r="R48" s="360">
        <v>0</v>
      </c>
      <c r="S48" s="360">
        <v>0</v>
      </c>
      <c r="T48" s="360">
        <v>0</v>
      </c>
      <c r="U48" s="360">
        <v>0</v>
      </c>
      <c r="V48" s="360">
        <v>0</v>
      </c>
      <c r="W48" s="360">
        <v>0</v>
      </c>
      <c r="X48" s="360">
        <v>0</v>
      </c>
      <c r="Y48" s="254">
        <v>0</v>
      </c>
    </row>
    <row r="49" spans="2:16367" ht="15" customHeight="1" collapsed="1">
      <c r="B49" s="340" t="s">
        <v>1217</v>
      </c>
      <c r="C49" s="412"/>
      <c r="D49" s="341"/>
      <c r="E49" s="342">
        <f t="shared" ref="E49" si="25">SUM(E46:E48)</f>
        <v>-607563000</v>
      </c>
      <c r="F49" s="342">
        <f>SUM(F46:F48)</f>
        <v>-368058000</v>
      </c>
      <c r="G49" s="342">
        <f>SUM(G46:G48)</f>
        <v>-607563000</v>
      </c>
      <c r="H49" s="342">
        <f>SUM(H46:H48)</f>
        <v>-368058000</v>
      </c>
      <c r="I49" s="342">
        <f t="shared" ref="I49" si="26">SUM(I46:I48)</f>
        <v>0</v>
      </c>
      <c r="J49" s="342">
        <f>SUM(J46:J48)</f>
        <v>0</v>
      </c>
      <c r="K49" s="342">
        <f>SUM(K46:K48)</f>
        <v>-751505000</v>
      </c>
      <c r="L49" s="342">
        <f>SUM(L46:L48)</f>
        <v>-255566000</v>
      </c>
      <c r="M49" s="342">
        <f t="shared" ref="M49" si="27">SUM(M46:M48)</f>
        <v>-751505000</v>
      </c>
      <c r="N49" s="342">
        <f>SUM(N46:N48)</f>
        <v>0</v>
      </c>
      <c r="O49" s="342">
        <f t="shared" ref="O49:Q49" si="28">SUM(O46:O48)</f>
        <v>0</v>
      </c>
      <c r="P49" s="342">
        <f>SUM(P46:P48)</f>
        <v>0</v>
      </c>
      <c r="Q49" s="342">
        <f t="shared" si="28"/>
        <v>0</v>
      </c>
      <c r="R49" s="342">
        <f t="shared" ref="R49:W49" si="29">SUM(R46:R48)</f>
        <v>0</v>
      </c>
      <c r="S49" s="342">
        <f t="shared" si="29"/>
        <v>-11217000</v>
      </c>
      <c r="T49" s="342">
        <f t="shared" si="29"/>
        <v>-11217000</v>
      </c>
      <c r="U49" s="342">
        <f t="shared" si="29"/>
        <v>-11217000</v>
      </c>
      <c r="V49" s="342">
        <f>SUM(V46:V48)</f>
        <v>0</v>
      </c>
      <c r="W49" s="342">
        <f t="shared" si="29"/>
        <v>0</v>
      </c>
      <c r="X49" s="342">
        <f t="shared" ref="X49:Y49" si="30">SUM(X46:X48)</f>
        <v>-11217000</v>
      </c>
      <c r="Y49" s="251">
        <f t="shared" si="30"/>
        <v>0</v>
      </c>
    </row>
    <row r="50" spans="2:16367" ht="15" customHeight="1">
      <c r="B50" s="343"/>
      <c r="C50" s="413"/>
      <c r="D50" s="344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259"/>
    </row>
    <row r="51" spans="2:16367" ht="15" customHeight="1">
      <c r="B51" s="346" t="s">
        <v>1218</v>
      </c>
      <c r="C51" s="412"/>
      <c r="D51" s="347"/>
      <c r="E51" s="348">
        <f>E39+E44+E49</f>
        <v>-301000</v>
      </c>
      <c r="F51" s="348">
        <f>F39+F44+F49</f>
        <v>19529000</v>
      </c>
      <c r="G51" s="348">
        <f>G39+G44+G49</f>
        <v>0</v>
      </c>
      <c r="H51" s="348">
        <f>H39+H44+H49</f>
        <v>15118000</v>
      </c>
      <c r="I51" s="348">
        <f>I39+I44+I49</f>
        <v>-301000</v>
      </c>
      <c r="J51" s="348">
        <f t="shared" ref="J51:L51" si="31">J39+J44+J49</f>
        <v>4411000</v>
      </c>
      <c r="K51" s="348">
        <f t="shared" si="31"/>
        <v>-440208000</v>
      </c>
      <c r="L51" s="348">
        <f t="shared" si="31"/>
        <v>-99433000</v>
      </c>
      <c r="M51" s="348">
        <f t="shared" ref="M51" si="32">M39+M44+M49</f>
        <v>21841000</v>
      </c>
      <c r="N51" s="348">
        <f>N39+N44+N49</f>
        <v>-105146000</v>
      </c>
      <c r="O51" s="348">
        <f t="shared" ref="O51:Q51" si="33">O39+O44+O49</f>
        <v>-93487000</v>
      </c>
      <c r="P51" s="348">
        <f>P39+P44+P49</f>
        <v>-81671000</v>
      </c>
      <c r="Q51" s="348">
        <f t="shared" si="33"/>
        <v>-11658000</v>
      </c>
      <c r="R51" s="348">
        <f t="shared" ref="R51:W51" si="34">R39+R44+R49</f>
        <v>-47820000</v>
      </c>
      <c r="S51" s="348">
        <f t="shared" si="34"/>
        <v>-64728000</v>
      </c>
      <c r="T51" s="348">
        <f t="shared" si="34"/>
        <v>-9572000</v>
      </c>
      <c r="U51" s="348">
        <f t="shared" si="34"/>
        <v>-16908000</v>
      </c>
      <c r="V51" s="348">
        <f t="shared" si="34"/>
        <v>-11816000</v>
      </c>
      <c r="W51" s="348">
        <f t="shared" si="34"/>
        <v>-7336000</v>
      </c>
      <c r="X51" s="348">
        <f>X39+X44+X49</f>
        <v>-96871000</v>
      </c>
      <c r="Y51" s="251">
        <f t="shared" ref="Y51" si="35">Y39+Y44+Y49</f>
        <v>-169811000</v>
      </c>
    </row>
    <row r="52" spans="2:16367" ht="15" customHeight="1">
      <c r="B52" s="349" t="s">
        <v>1219</v>
      </c>
      <c r="C52" s="412" t="s">
        <v>1219</v>
      </c>
      <c r="D52" s="350"/>
      <c r="E52" s="351">
        <v>306000</v>
      </c>
      <c r="F52" s="351">
        <v>440514000</v>
      </c>
      <c r="G52" s="351">
        <v>5000</v>
      </c>
      <c r="H52" s="351">
        <v>444925000</v>
      </c>
      <c r="I52" s="351">
        <v>306000</v>
      </c>
      <c r="J52" s="351">
        <v>440514000</v>
      </c>
      <c r="K52" s="351">
        <v>440514000</v>
      </c>
      <c r="L52" s="351">
        <v>539947000</v>
      </c>
      <c r="M52" s="351">
        <v>440514000</v>
      </c>
      <c r="N52" s="351">
        <v>539947000</v>
      </c>
      <c r="O52" s="351">
        <v>539947000</v>
      </c>
      <c r="P52" s="351">
        <v>528131000</v>
      </c>
      <c r="Q52" s="351">
        <v>446460000</v>
      </c>
      <c r="R52" s="351">
        <v>619909000</v>
      </c>
      <c r="S52" s="351">
        <v>636817000</v>
      </c>
      <c r="T52" s="351">
        <v>629481000</v>
      </c>
      <c r="U52" s="351">
        <v>636817000</v>
      </c>
      <c r="V52" s="351">
        <v>539947000</v>
      </c>
      <c r="W52" s="351">
        <v>636817000</v>
      </c>
      <c r="X52" s="351">
        <v>636817000</v>
      </c>
      <c r="Y52" s="251">
        <v>806629000</v>
      </c>
    </row>
    <row r="53" spans="2:16367" ht="15" customHeight="1">
      <c r="B53" s="352" t="s">
        <v>1220</v>
      </c>
      <c r="C53" s="414"/>
      <c r="D53" s="353"/>
      <c r="E53" s="354">
        <f>E51+E52</f>
        <v>5000</v>
      </c>
      <c r="F53" s="354">
        <f>F51+F52</f>
        <v>460043000</v>
      </c>
      <c r="G53" s="354">
        <f>G51+G52</f>
        <v>5000</v>
      </c>
      <c r="H53" s="354">
        <f>H51+H52</f>
        <v>460043000</v>
      </c>
      <c r="I53" s="354">
        <f t="shared" ref="I53:L53" si="36">I51+I52</f>
        <v>5000</v>
      </c>
      <c r="J53" s="354">
        <f t="shared" si="36"/>
        <v>444925000</v>
      </c>
      <c r="K53" s="354">
        <f t="shared" si="36"/>
        <v>306000</v>
      </c>
      <c r="L53" s="354">
        <f t="shared" si="36"/>
        <v>440514000</v>
      </c>
      <c r="M53" s="354">
        <f t="shared" ref="M53" si="37">M51+M52</f>
        <v>462355000</v>
      </c>
      <c r="N53" s="354">
        <f>N51+N52</f>
        <v>434801000</v>
      </c>
      <c r="O53" s="354">
        <f t="shared" ref="O53:Q53" si="38">O51+O52</f>
        <v>446460000</v>
      </c>
      <c r="P53" s="354">
        <f>P51+P52</f>
        <v>446460000</v>
      </c>
      <c r="Q53" s="354">
        <f t="shared" si="38"/>
        <v>434802000</v>
      </c>
      <c r="R53" s="354">
        <f t="shared" ref="R53:W53" si="39">R51+R52</f>
        <v>572089000</v>
      </c>
      <c r="S53" s="354">
        <f t="shared" si="39"/>
        <v>572089000</v>
      </c>
      <c r="T53" s="354">
        <f t="shared" si="39"/>
        <v>619909000</v>
      </c>
      <c r="U53" s="354">
        <f t="shared" si="39"/>
        <v>619909000</v>
      </c>
      <c r="V53" s="354">
        <f t="shared" si="39"/>
        <v>528131000</v>
      </c>
      <c r="W53" s="354">
        <f t="shared" si="39"/>
        <v>629481000</v>
      </c>
      <c r="X53" s="354">
        <f>X51+X52</f>
        <v>539946000</v>
      </c>
      <c r="Y53" s="251">
        <f t="shared" ref="Y53" si="40">Y51+Y52</f>
        <v>636818000</v>
      </c>
    </row>
    <row r="54" spans="2:16367" ht="15" customHeight="1">
      <c r="B54" s="433" t="s">
        <v>1369</v>
      </c>
      <c r="C54" s="415"/>
      <c r="D54" s="224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7" spans="2:16367">
      <c r="B57" s="190" t="s">
        <v>1245</v>
      </c>
      <c r="C57" s="417"/>
      <c r="D57" s="190"/>
      <c r="E57" s="250">
        <v>44377</v>
      </c>
      <c r="F57" s="250">
        <v>44012</v>
      </c>
      <c r="G57" s="250">
        <v>44377</v>
      </c>
      <c r="H57" s="250">
        <v>44012</v>
      </c>
      <c r="I57" s="250">
        <v>44286</v>
      </c>
      <c r="J57" s="250">
        <v>43921</v>
      </c>
      <c r="K57" s="250">
        <v>44196</v>
      </c>
      <c r="L57" s="250">
        <v>43830</v>
      </c>
      <c r="M57" s="250">
        <v>44104</v>
      </c>
      <c r="N57" s="250">
        <v>43738</v>
      </c>
      <c r="O57" s="250">
        <v>43646</v>
      </c>
      <c r="P57" s="250">
        <v>43646</v>
      </c>
      <c r="Q57" s="250">
        <v>43738</v>
      </c>
      <c r="R57" s="250">
        <v>43373</v>
      </c>
      <c r="S57" s="250">
        <v>43373</v>
      </c>
      <c r="T57" s="250">
        <v>43281</v>
      </c>
      <c r="U57" s="250">
        <v>43281</v>
      </c>
      <c r="V57" s="250">
        <v>43555</v>
      </c>
      <c r="W57" s="250">
        <v>43190</v>
      </c>
      <c r="X57" s="250">
        <v>43465</v>
      </c>
      <c r="Y57" s="250">
        <v>43100</v>
      </c>
    </row>
    <row r="58" spans="2:16367">
      <c r="B58" s="191" t="s">
        <v>1127</v>
      </c>
      <c r="C58" s="418"/>
      <c r="D58" s="192"/>
      <c r="E58" s="192">
        <f>ROUND(VLOOKUP($B58,BP!$B:$XFD,MATCH(E$57,BP!$B$3:$XFD$3,0),FALSE),-3)</f>
        <v>5000</v>
      </c>
      <c r="F58" s="192">
        <f>ROUND(VLOOKUP($B58,BP!$B:$XFD,MATCH(F$57,BP!$B$3:$XFD$3,0),FALSE),-3)</f>
        <v>460043000</v>
      </c>
      <c r="G58" s="192">
        <f>ROUND(VLOOKUP($B58,BP!$B:$XFD,MATCH(G$57,BP!$B$3:$XFD$3,0),FALSE),-3)</f>
        <v>5000</v>
      </c>
      <c r="H58" s="192">
        <f>ROUND(VLOOKUP($B58,BP!$B:$XFD,MATCH(H$57,BP!$B$3:$XFD$3,0),FALSE),-3)</f>
        <v>460043000</v>
      </c>
      <c r="I58" s="192">
        <f>ROUND(VLOOKUP($B58,BP!$B:$XFD,MATCH(I$57,BP!$B$3:$XFD$3,0),FALSE),-3)</f>
        <v>5000</v>
      </c>
      <c r="J58" s="192">
        <f>ROUND(VLOOKUP($B58,BP!$B:$XFD,MATCH(J$57,BP!$B$3:$XFD$3,0),FALSE),-3)</f>
        <v>444925000</v>
      </c>
      <c r="K58" s="192">
        <f>ROUND(VLOOKUP($B58,BP!$B:$XFD,MATCH(K$57,BP!$B$3:$XFD$3,0),FALSE),-3)</f>
        <v>306000</v>
      </c>
      <c r="L58" s="192">
        <f>ROUND(VLOOKUP($B58,BP!$B:$XFD,MATCH(L$57,BP!$B$3:$XFD$3,0),FALSE),-3)</f>
        <v>440514000</v>
      </c>
      <c r="M58" s="192">
        <f>ROUND(VLOOKUP($B58,BP!$B:$XFD,MATCH(M$57,BP!$B$3:$XFD$3,0),FALSE),-3)</f>
        <v>462355000</v>
      </c>
      <c r="N58" s="192">
        <f>ROUND(VLOOKUP($B58,BP!$B:$XFD,MATCH(N$57,BP!$B$3:$XFD$3,0),FALSE),-3)</f>
        <v>434801000</v>
      </c>
      <c r="O58" s="192">
        <f>ROUND(VLOOKUP($B58,BP!$B:$XFD,MATCH(O$57,BP!$B$3:$XFD$3,0),FALSE),-3)</f>
        <v>446460000</v>
      </c>
      <c r="P58" s="192">
        <f>ROUND(VLOOKUP($B58,BP!$B:$XFD,MATCH(P$57,BP!$B$3:$XFD$3,0),FALSE),-3)</f>
        <v>446460000</v>
      </c>
      <c r="Q58" s="192">
        <f>ROUND(VLOOKUP($B58,BP!$B:$XFD,MATCH(Q$57,BP!$B$3:$XFD$3,0),FALSE),-3)</f>
        <v>434801000</v>
      </c>
      <c r="R58" s="192">
        <v>572089000</v>
      </c>
      <c r="S58" s="192">
        <v>572089000</v>
      </c>
      <c r="T58" s="192">
        <v>619909000</v>
      </c>
      <c r="U58" s="192">
        <v>619909000</v>
      </c>
      <c r="V58" s="192">
        <f>ROUND(VLOOKUP($B58,BP!$B:$XFD,MATCH(V$57,BP!$B$3:$XFD$3,0),FALSE),-3)</f>
        <v>528131000</v>
      </c>
      <c r="W58" s="192">
        <v>629481000</v>
      </c>
      <c r="X58" s="192">
        <f>ROUND(VLOOKUP($B58,BP!$B:$XFD,MATCH(X$57,BP!$B$3:$XFD$3,0),FALSE),-3)</f>
        <v>539947000</v>
      </c>
      <c r="Y58" s="192">
        <f>ROUND(VLOOKUP($B58,BP!$B:$XFD,MATCH(Y$57,BP!$B$3:$XFD$3,0),FALSE),-3)</f>
        <v>636817000</v>
      </c>
    </row>
    <row r="59" spans="2:16367">
      <c r="B59" s="193" t="s">
        <v>1301</v>
      </c>
      <c r="C59" s="419"/>
      <c r="D59" s="194"/>
      <c r="E59" s="194">
        <f>E53-E58</f>
        <v>0</v>
      </c>
      <c r="F59" s="194">
        <f>F53-F58</f>
        <v>0</v>
      </c>
      <c r="G59" s="194">
        <f>G53-G58</f>
        <v>0</v>
      </c>
      <c r="H59" s="194">
        <f>H53-H58</f>
        <v>0</v>
      </c>
      <c r="I59" s="194">
        <f t="shared" ref="I59:L59" si="41">I53-I58</f>
        <v>0</v>
      </c>
      <c r="J59" s="194">
        <f t="shared" si="41"/>
        <v>0</v>
      </c>
      <c r="K59" s="194">
        <f t="shared" si="41"/>
        <v>0</v>
      </c>
      <c r="L59" s="194">
        <f t="shared" si="41"/>
        <v>0</v>
      </c>
      <c r="M59" s="194">
        <f t="shared" ref="M59" si="42">M53-M58</f>
        <v>0</v>
      </c>
      <c r="N59" s="194">
        <f>N53-N58</f>
        <v>0</v>
      </c>
      <c r="O59" s="194">
        <f t="shared" ref="O59:Y59" si="43">O53-O58</f>
        <v>0</v>
      </c>
      <c r="P59" s="194">
        <f>P53-P58</f>
        <v>0</v>
      </c>
      <c r="Q59" s="194">
        <f t="shared" si="43"/>
        <v>1000</v>
      </c>
      <c r="R59" s="194">
        <f t="shared" si="43"/>
        <v>0</v>
      </c>
      <c r="S59" s="194">
        <f t="shared" si="43"/>
        <v>0</v>
      </c>
      <c r="T59" s="194">
        <f t="shared" si="43"/>
        <v>0</v>
      </c>
      <c r="U59" s="194">
        <f t="shared" si="43"/>
        <v>0</v>
      </c>
      <c r="V59" s="194">
        <f t="shared" si="43"/>
        <v>0</v>
      </c>
      <c r="W59" s="194">
        <f t="shared" si="43"/>
        <v>0</v>
      </c>
      <c r="X59" s="194">
        <f t="shared" si="43"/>
        <v>-1000</v>
      </c>
      <c r="Y59" s="194">
        <f t="shared" si="43"/>
        <v>1000</v>
      </c>
    </row>
    <row r="61" spans="2:16367"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  <c r="HK61" s="249"/>
      <c r="HL61" s="249"/>
      <c r="HM61" s="249"/>
      <c r="HN61" s="249"/>
      <c r="HO61" s="249"/>
      <c r="HP61" s="249"/>
      <c r="HQ61" s="249"/>
      <c r="HR61" s="249"/>
      <c r="HS61" s="249"/>
      <c r="HT61" s="249"/>
      <c r="HU61" s="249"/>
      <c r="HV61" s="249"/>
      <c r="HW61" s="249"/>
      <c r="HX61" s="249"/>
      <c r="HY61" s="249"/>
      <c r="HZ61" s="249"/>
      <c r="IA61" s="249"/>
      <c r="IB61" s="249"/>
      <c r="IC61" s="249"/>
      <c r="ID61" s="249"/>
      <c r="IE61" s="249"/>
      <c r="IF61" s="249"/>
      <c r="IG61" s="249"/>
      <c r="IH61" s="249"/>
      <c r="II61" s="249"/>
      <c r="IJ61" s="249"/>
      <c r="IK61" s="249"/>
      <c r="IL61" s="249"/>
      <c r="IM61" s="249"/>
      <c r="IN61" s="249"/>
      <c r="IO61" s="249"/>
      <c r="IP61" s="249"/>
      <c r="IQ61" s="249"/>
      <c r="IR61" s="249"/>
      <c r="IS61" s="249"/>
      <c r="IT61" s="249"/>
      <c r="IU61" s="249"/>
      <c r="IV61" s="249"/>
      <c r="IW61" s="249"/>
      <c r="IX61" s="249"/>
      <c r="IY61" s="249"/>
      <c r="IZ61" s="249"/>
      <c r="JA61" s="249"/>
      <c r="JB61" s="249"/>
      <c r="JC61" s="249"/>
      <c r="JD61" s="249"/>
      <c r="JE61" s="249"/>
      <c r="JF61" s="249"/>
      <c r="JG61" s="249"/>
      <c r="JH61" s="249"/>
      <c r="JI61" s="249"/>
      <c r="JJ61" s="249"/>
      <c r="JK61" s="249"/>
      <c r="JL61" s="249"/>
      <c r="JM61" s="249"/>
      <c r="JN61" s="249"/>
      <c r="JO61" s="249"/>
      <c r="JP61" s="249"/>
      <c r="JQ61" s="249"/>
      <c r="JR61" s="249"/>
      <c r="JS61" s="249"/>
      <c r="JT61" s="249"/>
      <c r="JU61" s="249"/>
      <c r="JV61" s="249"/>
      <c r="JW61" s="249"/>
      <c r="JX61" s="249"/>
      <c r="JY61" s="249"/>
      <c r="JZ61" s="249"/>
      <c r="KA61" s="249"/>
      <c r="KB61" s="249"/>
      <c r="KC61" s="249"/>
      <c r="KD61" s="249"/>
      <c r="KE61" s="249"/>
      <c r="KF61" s="249"/>
      <c r="KG61" s="249"/>
      <c r="KH61" s="249"/>
      <c r="KI61" s="249"/>
      <c r="KJ61" s="249"/>
      <c r="KK61" s="249"/>
      <c r="KL61" s="249"/>
      <c r="KM61" s="249"/>
      <c r="KN61" s="249"/>
      <c r="KO61" s="249"/>
      <c r="KP61" s="249"/>
      <c r="KQ61" s="249"/>
      <c r="KR61" s="249"/>
      <c r="KS61" s="249"/>
      <c r="KT61" s="249"/>
      <c r="KU61" s="249"/>
      <c r="KV61" s="249"/>
      <c r="KW61" s="249"/>
      <c r="KX61" s="249"/>
      <c r="KY61" s="249"/>
      <c r="KZ61" s="249"/>
      <c r="LA61" s="249"/>
      <c r="LB61" s="249"/>
      <c r="LC61" s="249"/>
      <c r="LD61" s="249"/>
      <c r="LE61" s="249"/>
      <c r="LF61" s="249"/>
      <c r="LG61" s="249"/>
      <c r="LH61" s="249"/>
      <c r="LI61" s="249"/>
      <c r="LJ61" s="249"/>
      <c r="LK61" s="249"/>
      <c r="LL61" s="249"/>
      <c r="LM61" s="249"/>
      <c r="LN61" s="249"/>
      <c r="LO61" s="249"/>
      <c r="LP61" s="249"/>
      <c r="LQ61" s="249"/>
      <c r="LR61" s="249"/>
      <c r="LS61" s="249"/>
      <c r="LT61" s="249"/>
      <c r="LU61" s="249"/>
      <c r="LV61" s="249"/>
      <c r="LW61" s="249"/>
      <c r="LX61" s="249"/>
      <c r="LY61" s="249"/>
      <c r="LZ61" s="249"/>
      <c r="MA61" s="249"/>
      <c r="MB61" s="249"/>
      <c r="MC61" s="249"/>
      <c r="MD61" s="249"/>
      <c r="ME61" s="249"/>
      <c r="MF61" s="249"/>
      <c r="MG61" s="249"/>
      <c r="MH61" s="249"/>
      <c r="MI61" s="249"/>
      <c r="MJ61" s="249"/>
      <c r="MK61" s="249"/>
      <c r="ML61" s="249"/>
      <c r="MM61" s="249"/>
      <c r="MN61" s="249"/>
      <c r="MO61" s="249"/>
      <c r="MP61" s="249"/>
      <c r="MQ61" s="249"/>
      <c r="MR61" s="249"/>
      <c r="MS61" s="249"/>
      <c r="MT61" s="249"/>
      <c r="MU61" s="249"/>
      <c r="MV61" s="249"/>
      <c r="MW61" s="249"/>
      <c r="MX61" s="249"/>
      <c r="MY61" s="249"/>
      <c r="MZ61" s="249"/>
      <c r="NA61" s="249"/>
      <c r="NB61" s="249"/>
      <c r="NC61" s="249"/>
      <c r="ND61" s="249"/>
      <c r="NE61" s="249"/>
      <c r="NF61" s="249"/>
      <c r="NG61" s="249"/>
      <c r="NH61" s="249"/>
      <c r="NI61" s="249"/>
      <c r="NJ61" s="249"/>
      <c r="NK61" s="249"/>
      <c r="NL61" s="249"/>
      <c r="NM61" s="249"/>
      <c r="NN61" s="249"/>
      <c r="NO61" s="249"/>
      <c r="NP61" s="249"/>
      <c r="NQ61" s="249"/>
      <c r="NR61" s="249"/>
      <c r="NS61" s="249"/>
      <c r="NT61" s="249"/>
      <c r="NU61" s="249"/>
      <c r="NV61" s="249"/>
      <c r="NW61" s="249"/>
      <c r="NX61" s="249"/>
      <c r="NY61" s="249"/>
      <c r="NZ61" s="249"/>
      <c r="OA61" s="249"/>
      <c r="OB61" s="249"/>
      <c r="OC61" s="249"/>
      <c r="OD61" s="249"/>
      <c r="OE61" s="249"/>
      <c r="OF61" s="249"/>
      <c r="OG61" s="249"/>
      <c r="OH61" s="249"/>
      <c r="OI61" s="249"/>
      <c r="OJ61" s="249"/>
      <c r="OK61" s="249"/>
      <c r="OL61" s="249"/>
      <c r="OM61" s="249"/>
      <c r="ON61" s="249"/>
      <c r="OO61" s="249"/>
      <c r="OP61" s="249"/>
      <c r="OQ61" s="249"/>
      <c r="OR61" s="249"/>
      <c r="OS61" s="249"/>
      <c r="OT61" s="249"/>
      <c r="OU61" s="249"/>
      <c r="OV61" s="249"/>
      <c r="OW61" s="249"/>
      <c r="OX61" s="249"/>
      <c r="OY61" s="249"/>
      <c r="OZ61" s="249"/>
      <c r="PA61" s="249"/>
      <c r="PB61" s="249"/>
      <c r="PC61" s="249"/>
      <c r="PD61" s="249"/>
      <c r="PE61" s="249"/>
      <c r="PF61" s="249"/>
      <c r="PG61" s="249"/>
      <c r="PH61" s="249"/>
      <c r="PI61" s="249"/>
      <c r="PJ61" s="249"/>
      <c r="PK61" s="249"/>
      <c r="PL61" s="249"/>
      <c r="PM61" s="249"/>
      <c r="PN61" s="249"/>
      <c r="PO61" s="249"/>
      <c r="PP61" s="249"/>
      <c r="PQ61" s="249"/>
      <c r="PR61" s="249"/>
      <c r="PS61" s="249"/>
      <c r="PT61" s="249"/>
      <c r="PU61" s="249"/>
      <c r="PV61" s="249"/>
      <c r="PW61" s="249"/>
      <c r="PX61" s="249"/>
      <c r="PY61" s="249"/>
      <c r="PZ61" s="249"/>
      <c r="QA61" s="249"/>
      <c r="QB61" s="249"/>
      <c r="QC61" s="249"/>
      <c r="QD61" s="249"/>
      <c r="QE61" s="249"/>
      <c r="QF61" s="249"/>
      <c r="QG61" s="249"/>
      <c r="QH61" s="249"/>
      <c r="QI61" s="249"/>
      <c r="QJ61" s="249"/>
      <c r="QK61" s="249"/>
      <c r="QL61" s="249"/>
      <c r="QM61" s="249"/>
      <c r="QN61" s="249"/>
      <c r="QO61" s="249"/>
      <c r="QP61" s="249"/>
      <c r="QQ61" s="249"/>
      <c r="QR61" s="249"/>
      <c r="QS61" s="249"/>
      <c r="QT61" s="249"/>
      <c r="QU61" s="249"/>
      <c r="QV61" s="249"/>
      <c r="QW61" s="249"/>
      <c r="QX61" s="249"/>
      <c r="QY61" s="249"/>
      <c r="QZ61" s="249"/>
      <c r="RA61" s="249"/>
      <c r="RB61" s="249"/>
      <c r="RC61" s="249"/>
      <c r="RD61" s="249"/>
      <c r="RE61" s="249"/>
      <c r="RF61" s="249"/>
      <c r="RG61" s="249"/>
      <c r="RH61" s="249"/>
      <c r="RI61" s="249"/>
      <c r="RJ61" s="249"/>
      <c r="RK61" s="249"/>
      <c r="RL61" s="249"/>
      <c r="RM61" s="249"/>
      <c r="RN61" s="249"/>
      <c r="RO61" s="249"/>
      <c r="RP61" s="249"/>
      <c r="RQ61" s="249"/>
      <c r="RR61" s="249"/>
      <c r="RS61" s="249"/>
      <c r="RT61" s="249"/>
      <c r="RU61" s="249"/>
      <c r="RV61" s="249"/>
      <c r="RW61" s="249"/>
      <c r="RX61" s="249"/>
      <c r="RY61" s="249"/>
      <c r="RZ61" s="249"/>
      <c r="SA61" s="249"/>
      <c r="SB61" s="249"/>
      <c r="SC61" s="249"/>
      <c r="SD61" s="249"/>
      <c r="SE61" s="249"/>
      <c r="SF61" s="249"/>
      <c r="SG61" s="249"/>
      <c r="SH61" s="249"/>
      <c r="SI61" s="249"/>
      <c r="SJ61" s="249"/>
      <c r="SK61" s="249"/>
      <c r="SL61" s="249"/>
      <c r="SM61" s="249"/>
      <c r="SN61" s="249"/>
      <c r="SO61" s="249"/>
      <c r="SP61" s="249"/>
      <c r="SQ61" s="249"/>
      <c r="SR61" s="249"/>
      <c r="SS61" s="249"/>
      <c r="ST61" s="249"/>
      <c r="SU61" s="249"/>
      <c r="SV61" s="249"/>
      <c r="SW61" s="249"/>
      <c r="SX61" s="249"/>
      <c r="SY61" s="249"/>
      <c r="SZ61" s="249"/>
      <c r="TA61" s="249"/>
      <c r="TB61" s="249"/>
      <c r="TC61" s="249"/>
      <c r="TD61" s="249"/>
      <c r="TE61" s="249"/>
      <c r="TF61" s="249"/>
      <c r="TG61" s="249"/>
      <c r="TH61" s="249"/>
      <c r="TI61" s="249"/>
      <c r="TJ61" s="249"/>
      <c r="TK61" s="249"/>
      <c r="TL61" s="249"/>
      <c r="TM61" s="249"/>
      <c r="TN61" s="249"/>
      <c r="TO61" s="249"/>
      <c r="TP61" s="249"/>
      <c r="TQ61" s="249"/>
      <c r="TR61" s="249"/>
      <c r="TS61" s="249"/>
      <c r="TT61" s="249"/>
      <c r="TU61" s="249"/>
      <c r="TV61" s="249"/>
      <c r="TW61" s="249"/>
      <c r="TX61" s="249"/>
      <c r="TY61" s="249"/>
      <c r="TZ61" s="249"/>
      <c r="UA61" s="249"/>
      <c r="UB61" s="249"/>
      <c r="UC61" s="249"/>
      <c r="UD61" s="249"/>
      <c r="UE61" s="249"/>
      <c r="UF61" s="249"/>
      <c r="UG61" s="249"/>
      <c r="UH61" s="249"/>
      <c r="UI61" s="249"/>
      <c r="UJ61" s="249"/>
      <c r="UK61" s="249"/>
      <c r="UL61" s="249"/>
      <c r="UM61" s="249"/>
      <c r="UN61" s="249"/>
      <c r="UO61" s="249"/>
      <c r="UP61" s="249"/>
      <c r="UQ61" s="249"/>
      <c r="UR61" s="249"/>
      <c r="US61" s="249"/>
      <c r="UT61" s="249"/>
      <c r="UU61" s="249"/>
      <c r="UV61" s="249"/>
      <c r="UW61" s="249"/>
      <c r="UX61" s="249"/>
      <c r="UY61" s="249"/>
      <c r="UZ61" s="249"/>
      <c r="VA61" s="249"/>
      <c r="VB61" s="249"/>
      <c r="VC61" s="249"/>
      <c r="VD61" s="249"/>
      <c r="VE61" s="249"/>
      <c r="VF61" s="249"/>
      <c r="VG61" s="249"/>
      <c r="VH61" s="249"/>
      <c r="VI61" s="249"/>
      <c r="VJ61" s="249"/>
      <c r="VK61" s="249"/>
      <c r="VL61" s="249"/>
      <c r="VM61" s="249"/>
      <c r="VN61" s="249"/>
      <c r="VO61" s="249"/>
      <c r="VP61" s="249"/>
      <c r="VQ61" s="249"/>
      <c r="VR61" s="249"/>
      <c r="VS61" s="249"/>
      <c r="VT61" s="249"/>
      <c r="VU61" s="249"/>
      <c r="VV61" s="249"/>
      <c r="VW61" s="249"/>
      <c r="VX61" s="249"/>
      <c r="VY61" s="249"/>
      <c r="VZ61" s="249"/>
      <c r="WA61" s="249"/>
      <c r="WB61" s="249"/>
      <c r="WC61" s="249"/>
      <c r="WD61" s="249"/>
      <c r="WE61" s="249"/>
      <c r="WF61" s="249"/>
      <c r="WG61" s="249"/>
      <c r="WH61" s="249"/>
      <c r="WI61" s="249"/>
      <c r="WJ61" s="249"/>
      <c r="WK61" s="249"/>
      <c r="WL61" s="249"/>
      <c r="WM61" s="249"/>
      <c r="WN61" s="249"/>
      <c r="WO61" s="249"/>
      <c r="WP61" s="249"/>
      <c r="WQ61" s="249"/>
      <c r="WR61" s="249"/>
      <c r="WS61" s="249"/>
      <c r="WT61" s="249"/>
      <c r="WU61" s="249"/>
      <c r="WV61" s="249"/>
      <c r="WW61" s="249"/>
      <c r="WX61" s="249"/>
      <c r="WY61" s="249"/>
      <c r="WZ61" s="249"/>
      <c r="XA61" s="249"/>
      <c r="XB61" s="249"/>
      <c r="XC61" s="249"/>
      <c r="XD61" s="249"/>
      <c r="XE61" s="249"/>
      <c r="XF61" s="249"/>
      <c r="XG61" s="249"/>
      <c r="XH61" s="249"/>
      <c r="XI61" s="249"/>
      <c r="XJ61" s="249"/>
      <c r="XK61" s="249"/>
      <c r="XL61" s="249"/>
      <c r="XM61" s="249"/>
      <c r="XN61" s="249"/>
      <c r="XO61" s="249"/>
      <c r="XP61" s="249"/>
      <c r="XQ61" s="249"/>
      <c r="XR61" s="249"/>
      <c r="XS61" s="249"/>
      <c r="XT61" s="249"/>
      <c r="XU61" s="249"/>
      <c r="XV61" s="249"/>
      <c r="XW61" s="249"/>
      <c r="XX61" s="249"/>
      <c r="XY61" s="249"/>
      <c r="XZ61" s="249"/>
      <c r="YA61" s="249"/>
      <c r="YB61" s="249"/>
      <c r="YC61" s="249"/>
      <c r="YD61" s="249"/>
      <c r="YE61" s="249"/>
      <c r="YF61" s="249"/>
      <c r="YG61" s="249"/>
      <c r="YH61" s="249"/>
      <c r="YI61" s="249"/>
      <c r="YJ61" s="249"/>
      <c r="YK61" s="249"/>
      <c r="YL61" s="249"/>
      <c r="YM61" s="249"/>
      <c r="YN61" s="249"/>
      <c r="YO61" s="249"/>
      <c r="YP61" s="249"/>
      <c r="YQ61" s="249"/>
      <c r="YR61" s="249"/>
      <c r="YS61" s="249"/>
      <c r="YT61" s="249"/>
      <c r="YU61" s="249"/>
      <c r="YV61" s="249"/>
      <c r="YW61" s="249"/>
      <c r="YX61" s="249"/>
      <c r="YY61" s="249"/>
      <c r="YZ61" s="249"/>
      <c r="ZA61" s="249"/>
      <c r="ZB61" s="249"/>
      <c r="ZC61" s="249"/>
      <c r="ZD61" s="249"/>
      <c r="ZE61" s="249"/>
      <c r="ZF61" s="249"/>
      <c r="ZG61" s="249"/>
      <c r="ZH61" s="249"/>
      <c r="ZI61" s="249"/>
      <c r="ZJ61" s="249"/>
      <c r="ZK61" s="249"/>
      <c r="ZL61" s="249"/>
      <c r="ZM61" s="249"/>
      <c r="ZN61" s="249"/>
      <c r="ZO61" s="249"/>
      <c r="ZP61" s="249"/>
      <c r="ZQ61" s="249"/>
      <c r="ZR61" s="249"/>
      <c r="ZS61" s="249"/>
      <c r="ZT61" s="249"/>
      <c r="ZU61" s="249"/>
      <c r="ZV61" s="249"/>
      <c r="ZW61" s="249"/>
      <c r="ZX61" s="249"/>
      <c r="ZY61" s="249"/>
      <c r="ZZ61" s="249"/>
      <c r="AAA61" s="249"/>
      <c r="AAB61" s="249"/>
      <c r="AAC61" s="249"/>
      <c r="AAD61" s="249"/>
      <c r="AAE61" s="249"/>
      <c r="AAF61" s="249"/>
      <c r="AAG61" s="249"/>
      <c r="AAH61" s="249"/>
      <c r="AAI61" s="249"/>
      <c r="AAJ61" s="249"/>
      <c r="AAK61" s="249"/>
      <c r="AAL61" s="249"/>
      <c r="AAM61" s="249"/>
      <c r="AAN61" s="249"/>
      <c r="AAO61" s="249"/>
      <c r="AAP61" s="249"/>
      <c r="AAQ61" s="249"/>
      <c r="AAR61" s="249"/>
      <c r="AAS61" s="249"/>
      <c r="AAT61" s="249"/>
      <c r="AAU61" s="249"/>
      <c r="AAV61" s="249"/>
      <c r="AAW61" s="249"/>
      <c r="AAX61" s="249"/>
      <c r="AAY61" s="249"/>
      <c r="AAZ61" s="249"/>
      <c r="ABA61" s="249"/>
      <c r="ABB61" s="249"/>
      <c r="ABC61" s="249"/>
      <c r="ABD61" s="249"/>
      <c r="ABE61" s="249"/>
      <c r="ABF61" s="249"/>
      <c r="ABG61" s="249"/>
      <c r="ABH61" s="249"/>
      <c r="ABI61" s="249"/>
      <c r="ABJ61" s="249"/>
      <c r="ABK61" s="249"/>
      <c r="ABL61" s="249"/>
      <c r="ABM61" s="249"/>
      <c r="ABN61" s="249"/>
      <c r="ABO61" s="249"/>
      <c r="ABP61" s="249"/>
      <c r="ABQ61" s="249"/>
      <c r="ABR61" s="249"/>
      <c r="ABS61" s="249"/>
      <c r="ABT61" s="249"/>
      <c r="ABU61" s="249"/>
      <c r="ABV61" s="249"/>
      <c r="ABW61" s="249"/>
      <c r="ABX61" s="249"/>
      <c r="ABY61" s="249"/>
      <c r="ABZ61" s="249"/>
      <c r="ACA61" s="249"/>
      <c r="ACB61" s="249"/>
      <c r="ACC61" s="249"/>
      <c r="ACD61" s="249"/>
      <c r="ACE61" s="249"/>
      <c r="ACF61" s="249"/>
      <c r="ACG61" s="249"/>
      <c r="ACH61" s="249"/>
      <c r="ACI61" s="249"/>
      <c r="ACJ61" s="249"/>
      <c r="ACK61" s="249"/>
      <c r="ACL61" s="249"/>
      <c r="ACM61" s="249"/>
      <c r="ACN61" s="249"/>
      <c r="ACO61" s="249"/>
      <c r="ACP61" s="249"/>
      <c r="ACQ61" s="249"/>
      <c r="ACR61" s="249"/>
      <c r="ACS61" s="249"/>
      <c r="ACT61" s="249"/>
      <c r="ACU61" s="249"/>
      <c r="ACV61" s="249"/>
      <c r="ACW61" s="249"/>
      <c r="ACX61" s="249"/>
      <c r="ACY61" s="249"/>
      <c r="ACZ61" s="249"/>
      <c r="ADA61" s="249"/>
      <c r="ADB61" s="249"/>
      <c r="ADC61" s="249"/>
      <c r="ADD61" s="249"/>
      <c r="ADE61" s="249"/>
      <c r="ADF61" s="249"/>
      <c r="ADG61" s="249"/>
      <c r="ADH61" s="249"/>
      <c r="ADI61" s="249"/>
      <c r="ADJ61" s="249"/>
      <c r="ADK61" s="249"/>
      <c r="ADL61" s="249"/>
      <c r="ADM61" s="249"/>
      <c r="ADN61" s="249"/>
      <c r="ADO61" s="249"/>
      <c r="ADP61" s="249"/>
      <c r="ADQ61" s="249"/>
      <c r="ADR61" s="249"/>
      <c r="ADS61" s="249"/>
      <c r="ADT61" s="249"/>
      <c r="ADU61" s="249"/>
      <c r="ADV61" s="249"/>
      <c r="ADW61" s="249"/>
      <c r="ADX61" s="249"/>
      <c r="ADY61" s="249"/>
      <c r="ADZ61" s="249"/>
      <c r="AEA61" s="249"/>
      <c r="AEB61" s="249"/>
      <c r="AEC61" s="249"/>
      <c r="AED61" s="249"/>
      <c r="AEE61" s="249"/>
      <c r="AEF61" s="249"/>
      <c r="AEG61" s="249"/>
      <c r="AEH61" s="249"/>
      <c r="AEI61" s="249"/>
      <c r="AEJ61" s="249"/>
      <c r="AEK61" s="249"/>
      <c r="AEL61" s="249"/>
      <c r="AEM61" s="249"/>
      <c r="AEN61" s="249"/>
      <c r="AEO61" s="249"/>
      <c r="AEP61" s="249"/>
      <c r="AEQ61" s="249"/>
      <c r="AER61" s="249"/>
      <c r="AES61" s="249"/>
      <c r="AET61" s="249"/>
      <c r="AEU61" s="249"/>
      <c r="AEV61" s="249"/>
      <c r="AEW61" s="249"/>
      <c r="AEX61" s="249"/>
      <c r="AEY61" s="249"/>
      <c r="AEZ61" s="249"/>
      <c r="AFA61" s="249"/>
      <c r="AFB61" s="249"/>
      <c r="AFC61" s="249"/>
      <c r="AFD61" s="249"/>
      <c r="AFE61" s="249"/>
      <c r="AFF61" s="249"/>
      <c r="AFG61" s="249"/>
      <c r="AFH61" s="249"/>
      <c r="AFI61" s="249"/>
      <c r="AFJ61" s="249"/>
      <c r="AFK61" s="249"/>
      <c r="AFL61" s="249"/>
      <c r="AFM61" s="249"/>
      <c r="AFN61" s="249"/>
      <c r="AFO61" s="249"/>
      <c r="AFP61" s="249"/>
      <c r="AFQ61" s="249"/>
      <c r="AFR61" s="249"/>
      <c r="AFS61" s="249"/>
      <c r="AFT61" s="249"/>
      <c r="AFU61" s="249"/>
      <c r="AFV61" s="249"/>
      <c r="AFW61" s="249"/>
      <c r="AFX61" s="249"/>
      <c r="AFY61" s="249"/>
      <c r="AFZ61" s="249"/>
      <c r="AGA61" s="249"/>
      <c r="AGB61" s="249"/>
      <c r="AGC61" s="249"/>
      <c r="AGD61" s="249"/>
      <c r="AGE61" s="249"/>
      <c r="AGF61" s="249"/>
      <c r="AGG61" s="249"/>
      <c r="AGH61" s="249"/>
      <c r="AGI61" s="249"/>
      <c r="AGJ61" s="249"/>
      <c r="AGK61" s="249"/>
      <c r="AGL61" s="249"/>
      <c r="AGM61" s="249"/>
      <c r="AGN61" s="249"/>
      <c r="AGO61" s="249"/>
      <c r="AGP61" s="249"/>
      <c r="AGQ61" s="249"/>
      <c r="AGR61" s="249"/>
      <c r="AGS61" s="249"/>
      <c r="AGT61" s="249"/>
      <c r="AGU61" s="249"/>
      <c r="AGV61" s="249"/>
      <c r="AGW61" s="249"/>
      <c r="AGX61" s="249"/>
      <c r="AGY61" s="249"/>
      <c r="AGZ61" s="249"/>
      <c r="AHA61" s="249"/>
      <c r="AHB61" s="249"/>
      <c r="AHC61" s="249"/>
      <c r="AHD61" s="249"/>
      <c r="AHE61" s="249"/>
      <c r="AHF61" s="249"/>
      <c r="AHG61" s="249"/>
      <c r="AHH61" s="249"/>
      <c r="AHI61" s="249"/>
      <c r="AHJ61" s="249"/>
      <c r="AHK61" s="249"/>
      <c r="AHL61" s="249"/>
      <c r="AHM61" s="249"/>
      <c r="AHN61" s="249"/>
      <c r="AHO61" s="249"/>
      <c r="AHP61" s="249"/>
      <c r="AHQ61" s="249"/>
      <c r="AHR61" s="249"/>
      <c r="AHS61" s="249"/>
      <c r="AHT61" s="249"/>
      <c r="AHU61" s="249"/>
      <c r="AHV61" s="249"/>
      <c r="AHW61" s="249"/>
      <c r="AHX61" s="249"/>
      <c r="AHY61" s="249"/>
      <c r="AHZ61" s="249"/>
      <c r="AIA61" s="249"/>
      <c r="AIB61" s="249"/>
      <c r="AIC61" s="249"/>
      <c r="AID61" s="249"/>
      <c r="AIE61" s="249"/>
      <c r="AIF61" s="249"/>
      <c r="AIG61" s="249"/>
      <c r="AIH61" s="249"/>
      <c r="AII61" s="249"/>
      <c r="AIJ61" s="249"/>
      <c r="AIK61" s="249"/>
      <c r="AIL61" s="249"/>
      <c r="AIM61" s="249"/>
      <c r="AIN61" s="249"/>
      <c r="AIO61" s="249"/>
      <c r="AIP61" s="249"/>
      <c r="AIQ61" s="249"/>
      <c r="AIR61" s="249"/>
      <c r="AIS61" s="249"/>
      <c r="AIT61" s="249"/>
      <c r="AIU61" s="249"/>
      <c r="AIV61" s="249"/>
      <c r="AIW61" s="249"/>
      <c r="AIX61" s="249"/>
      <c r="AIY61" s="249"/>
      <c r="AIZ61" s="249"/>
      <c r="AJA61" s="249"/>
      <c r="AJB61" s="249"/>
      <c r="AJC61" s="249"/>
      <c r="AJD61" s="249"/>
      <c r="AJE61" s="249"/>
      <c r="AJF61" s="249"/>
      <c r="AJG61" s="249"/>
      <c r="AJH61" s="249"/>
      <c r="AJI61" s="249"/>
      <c r="AJJ61" s="249"/>
      <c r="AJK61" s="249"/>
      <c r="AJL61" s="249"/>
      <c r="AJM61" s="249"/>
      <c r="AJN61" s="249"/>
      <c r="AJO61" s="249"/>
      <c r="AJP61" s="249"/>
      <c r="AJQ61" s="249"/>
      <c r="AJR61" s="249"/>
      <c r="AJS61" s="249"/>
      <c r="AJT61" s="249"/>
      <c r="AJU61" s="249"/>
      <c r="AJV61" s="249"/>
      <c r="AJW61" s="249"/>
      <c r="AJX61" s="249"/>
      <c r="AJY61" s="249"/>
      <c r="AJZ61" s="249"/>
      <c r="AKA61" s="249"/>
      <c r="AKB61" s="249"/>
      <c r="AKC61" s="249"/>
      <c r="AKD61" s="249"/>
      <c r="AKE61" s="249"/>
      <c r="AKF61" s="249"/>
      <c r="AKG61" s="249"/>
      <c r="AKH61" s="249"/>
      <c r="AKI61" s="249"/>
      <c r="AKJ61" s="249"/>
      <c r="AKK61" s="249"/>
      <c r="AKL61" s="249"/>
      <c r="AKM61" s="249"/>
      <c r="AKN61" s="249"/>
      <c r="AKO61" s="249"/>
      <c r="AKP61" s="249"/>
      <c r="AKQ61" s="249"/>
      <c r="AKR61" s="249"/>
      <c r="AKS61" s="249"/>
      <c r="AKT61" s="249"/>
      <c r="AKU61" s="249"/>
      <c r="AKV61" s="249"/>
      <c r="AKW61" s="249"/>
      <c r="AKX61" s="249"/>
      <c r="AKY61" s="249"/>
      <c r="AKZ61" s="249"/>
      <c r="ALA61" s="249"/>
      <c r="ALB61" s="249"/>
      <c r="ALC61" s="249"/>
      <c r="ALD61" s="249"/>
      <c r="ALE61" s="249"/>
      <c r="ALF61" s="249"/>
      <c r="ALG61" s="249"/>
      <c r="ALH61" s="249"/>
      <c r="ALI61" s="249"/>
      <c r="ALJ61" s="249"/>
      <c r="ALK61" s="249"/>
      <c r="ALL61" s="249"/>
      <c r="ALM61" s="249"/>
      <c r="ALN61" s="249"/>
      <c r="ALO61" s="249"/>
      <c r="ALP61" s="249"/>
      <c r="ALQ61" s="249"/>
      <c r="ALR61" s="249"/>
      <c r="ALS61" s="249"/>
      <c r="ALT61" s="249"/>
      <c r="ALU61" s="249"/>
      <c r="ALV61" s="249"/>
      <c r="ALW61" s="249"/>
      <c r="ALX61" s="249"/>
      <c r="ALY61" s="249"/>
      <c r="ALZ61" s="249"/>
      <c r="AMA61" s="249"/>
      <c r="AMB61" s="249"/>
      <c r="AMC61" s="249"/>
      <c r="AMD61" s="249"/>
      <c r="AME61" s="249"/>
      <c r="AMF61" s="249"/>
      <c r="AMG61" s="249"/>
      <c r="AMH61" s="249"/>
      <c r="AMI61" s="249"/>
      <c r="AMJ61" s="249"/>
      <c r="AMK61" s="249"/>
      <c r="AML61" s="249"/>
      <c r="AMM61" s="249"/>
      <c r="AMN61" s="249"/>
      <c r="AMO61" s="249"/>
      <c r="AMP61" s="249"/>
      <c r="AMQ61" s="249"/>
      <c r="AMR61" s="249"/>
      <c r="AMS61" s="249"/>
      <c r="AMT61" s="249"/>
      <c r="AMU61" s="249"/>
      <c r="AMV61" s="249"/>
      <c r="AMW61" s="249"/>
      <c r="AMX61" s="249"/>
      <c r="AMY61" s="249"/>
      <c r="AMZ61" s="249"/>
      <c r="ANA61" s="249"/>
      <c r="ANB61" s="249"/>
      <c r="ANC61" s="249"/>
      <c r="AND61" s="249"/>
      <c r="ANE61" s="249"/>
      <c r="ANF61" s="249"/>
      <c r="ANG61" s="249"/>
      <c r="ANH61" s="249"/>
      <c r="ANI61" s="249"/>
      <c r="ANJ61" s="249"/>
      <c r="ANK61" s="249"/>
      <c r="ANL61" s="249"/>
      <c r="ANM61" s="249"/>
      <c r="ANN61" s="249"/>
      <c r="ANO61" s="249"/>
      <c r="ANP61" s="249"/>
      <c r="ANQ61" s="249"/>
      <c r="ANR61" s="249"/>
      <c r="ANS61" s="249"/>
      <c r="ANT61" s="249"/>
      <c r="ANU61" s="249"/>
      <c r="ANV61" s="249"/>
      <c r="ANW61" s="249"/>
      <c r="ANX61" s="249"/>
      <c r="ANY61" s="249"/>
      <c r="ANZ61" s="249"/>
      <c r="AOA61" s="249"/>
      <c r="AOB61" s="249"/>
      <c r="AOC61" s="249"/>
      <c r="AOD61" s="249"/>
      <c r="AOE61" s="249"/>
      <c r="AOF61" s="249"/>
      <c r="AOG61" s="249"/>
      <c r="AOH61" s="249"/>
      <c r="AOI61" s="249"/>
      <c r="AOJ61" s="249"/>
      <c r="AOK61" s="249"/>
      <c r="AOL61" s="249"/>
      <c r="AOM61" s="249"/>
      <c r="AON61" s="249"/>
      <c r="AOO61" s="249"/>
      <c r="AOP61" s="249"/>
      <c r="AOQ61" s="249"/>
      <c r="AOR61" s="249"/>
      <c r="AOS61" s="249"/>
      <c r="AOT61" s="249"/>
      <c r="AOU61" s="249"/>
      <c r="AOV61" s="249"/>
      <c r="AOW61" s="249"/>
      <c r="AOX61" s="249"/>
      <c r="AOY61" s="249"/>
      <c r="AOZ61" s="249"/>
      <c r="APA61" s="249"/>
      <c r="APB61" s="249"/>
      <c r="APC61" s="249"/>
      <c r="APD61" s="249"/>
      <c r="APE61" s="249"/>
      <c r="APF61" s="249"/>
      <c r="APG61" s="249"/>
      <c r="APH61" s="249"/>
      <c r="API61" s="249"/>
      <c r="APJ61" s="249"/>
      <c r="APK61" s="249"/>
      <c r="APL61" s="249"/>
      <c r="APM61" s="249"/>
      <c r="APN61" s="249"/>
      <c r="APO61" s="249"/>
      <c r="APP61" s="249"/>
      <c r="APQ61" s="249"/>
      <c r="APR61" s="249"/>
      <c r="APS61" s="249"/>
      <c r="APT61" s="249"/>
      <c r="APU61" s="249"/>
      <c r="APV61" s="249"/>
      <c r="APW61" s="249"/>
      <c r="APX61" s="249"/>
      <c r="APY61" s="249"/>
      <c r="APZ61" s="249"/>
      <c r="AQA61" s="249"/>
      <c r="AQB61" s="249"/>
      <c r="AQC61" s="249"/>
      <c r="AQD61" s="249"/>
      <c r="AQE61" s="249"/>
      <c r="AQF61" s="249"/>
      <c r="AQG61" s="249"/>
      <c r="AQH61" s="249"/>
      <c r="AQI61" s="249"/>
      <c r="AQJ61" s="249"/>
      <c r="AQK61" s="249"/>
      <c r="AQL61" s="249"/>
      <c r="AQM61" s="249"/>
      <c r="AQN61" s="249"/>
      <c r="AQO61" s="249"/>
      <c r="AQP61" s="249"/>
      <c r="AQQ61" s="249"/>
      <c r="AQR61" s="249"/>
      <c r="AQS61" s="249"/>
      <c r="AQT61" s="249"/>
      <c r="AQU61" s="249"/>
      <c r="AQV61" s="249"/>
      <c r="AQW61" s="249"/>
      <c r="AQX61" s="249"/>
      <c r="AQY61" s="249"/>
      <c r="AQZ61" s="249"/>
      <c r="ARA61" s="249"/>
      <c r="ARB61" s="249"/>
      <c r="ARC61" s="249"/>
      <c r="ARD61" s="249"/>
      <c r="ARE61" s="249"/>
      <c r="ARF61" s="249"/>
      <c r="ARG61" s="249"/>
      <c r="ARH61" s="249"/>
      <c r="ARI61" s="249"/>
      <c r="ARJ61" s="249"/>
      <c r="ARK61" s="249"/>
      <c r="ARL61" s="249"/>
      <c r="ARM61" s="249"/>
      <c r="ARN61" s="249"/>
      <c r="ARO61" s="249"/>
      <c r="ARP61" s="249"/>
      <c r="ARQ61" s="249"/>
      <c r="ARR61" s="249"/>
      <c r="ARS61" s="249"/>
      <c r="ART61" s="249"/>
      <c r="ARU61" s="249"/>
      <c r="ARV61" s="249"/>
      <c r="ARW61" s="249"/>
      <c r="ARX61" s="249"/>
      <c r="ARY61" s="249"/>
      <c r="ARZ61" s="249"/>
      <c r="ASA61" s="249"/>
      <c r="ASB61" s="249"/>
      <c r="ASC61" s="249"/>
      <c r="ASD61" s="249"/>
      <c r="ASE61" s="249"/>
      <c r="ASF61" s="249"/>
      <c r="ASG61" s="249"/>
      <c r="ASH61" s="249"/>
      <c r="ASI61" s="249"/>
      <c r="ASJ61" s="249"/>
      <c r="ASK61" s="249"/>
      <c r="ASL61" s="249"/>
      <c r="ASM61" s="249"/>
      <c r="ASN61" s="249"/>
      <c r="ASO61" s="249"/>
      <c r="ASP61" s="249"/>
      <c r="ASQ61" s="249"/>
      <c r="ASR61" s="249"/>
      <c r="ASS61" s="249"/>
      <c r="AST61" s="249"/>
      <c r="ASU61" s="249"/>
      <c r="ASV61" s="249"/>
      <c r="ASW61" s="249"/>
      <c r="ASX61" s="249"/>
      <c r="ASY61" s="249"/>
      <c r="ASZ61" s="249"/>
      <c r="ATA61" s="249"/>
      <c r="ATB61" s="249"/>
      <c r="ATC61" s="249"/>
      <c r="ATD61" s="249"/>
      <c r="ATE61" s="249"/>
      <c r="ATF61" s="249"/>
      <c r="ATG61" s="249"/>
      <c r="ATH61" s="249"/>
      <c r="ATI61" s="249"/>
      <c r="ATJ61" s="249"/>
      <c r="ATK61" s="249"/>
      <c r="ATL61" s="249"/>
      <c r="ATM61" s="249"/>
      <c r="ATN61" s="249"/>
      <c r="ATO61" s="249"/>
      <c r="ATP61" s="249"/>
      <c r="ATQ61" s="249"/>
      <c r="ATR61" s="249"/>
      <c r="ATS61" s="249"/>
      <c r="ATT61" s="249"/>
      <c r="ATU61" s="249"/>
      <c r="ATV61" s="249"/>
      <c r="ATW61" s="249"/>
      <c r="ATX61" s="249"/>
      <c r="ATY61" s="249"/>
      <c r="ATZ61" s="249"/>
      <c r="AUA61" s="249"/>
      <c r="AUB61" s="249"/>
      <c r="AUC61" s="249"/>
      <c r="AUD61" s="249"/>
      <c r="AUE61" s="249"/>
      <c r="AUF61" s="249"/>
      <c r="AUG61" s="249"/>
      <c r="AUH61" s="249"/>
      <c r="AUI61" s="249"/>
      <c r="AUJ61" s="249"/>
      <c r="AUK61" s="249"/>
      <c r="AUL61" s="249"/>
      <c r="AUM61" s="249"/>
      <c r="AUN61" s="249"/>
      <c r="AUO61" s="249"/>
      <c r="AUP61" s="249"/>
      <c r="AUQ61" s="249"/>
      <c r="AUR61" s="249"/>
      <c r="AUS61" s="249"/>
      <c r="AUT61" s="249"/>
      <c r="AUU61" s="249"/>
      <c r="AUV61" s="249"/>
      <c r="AUW61" s="249"/>
      <c r="AUX61" s="249"/>
      <c r="AUY61" s="249"/>
      <c r="AUZ61" s="249"/>
      <c r="AVA61" s="249"/>
      <c r="AVB61" s="249"/>
      <c r="AVC61" s="249"/>
      <c r="AVD61" s="249"/>
      <c r="AVE61" s="249"/>
      <c r="AVF61" s="249"/>
      <c r="AVG61" s="249"/>
      <c r="AVH61" s="249"/>
      <c r="AVI61" s="249"/>
      <c r="AVJ61" s="249"/>
      <c r="AVK61" s="249"/>
      <c r="AVL61" s="249"/>
      <c r="AVM61" s="249"/>
      <c r="AVN61" s="249"/>
      <c r="AVO61" s="249"/>
      <c r="AVP61" s="249"/>
      <c r="AVQ61" s="249"/>
      <c r="AVR61" s="249"/>
      <c r="AVS61" s="249"/>
      <c r="AVT61" s="249"/>
      <c r="AVU61" s="249"/>
      <c r="AVV61" s="249"/>
      <c r="AVW61" s="249"/>
      <c r="AVX61" s="249"/>
      <c r="AVY61" s="249"/>
      <c r="AVZ61" s="249"/>
      <c r="AWA61" s="249"/>
      <c r="AWB61" s="249"/>
      <c r="AWC61" s="249"/>
      <c r="AWD61" s="249"/>
      <c r="AWE61" s="249"/>
      <c r="AWF61" s="249"/>
      <c r="AWG61" s="249"/>
      <c r="AWH61" s="249"/>
      <c r="AWI61" s="249"/>
      <c r="AWJ61" s="249"/>
      <c r="AWK61" s="249"/>
      <c r="AWL61" s="249"/>
      <c r="AWM61" s="249"/>
      <c r="AWN61" s="249"/>
      <c r="AWO61" s="249"/>
      <c r="AWP61" s="249"/>
      <c r="AWQ61" s="249"/>
      <c r="AWR61" s="249"/>
      <c r="AWS61" s="249"/>
      <c r="AWT61" s="249"/>
      <c r="AWU61" s="249"/>
      <c r="AWV61" s="249"/>
      <c r="AWW61" s="249"/>
      <c r="AWX61" s="249"/>
      <c r="AWY61" s="249"/>
      <c r="AWZ61" s="249"/>
      <c r="AXA61" s="249"/>
      <c r="AXB61" s="249"/>
      <c r="AXC61" s="249"/>
      <c r="AXD61" s="249"/>
      <c r="AXE61" s="249"/>
      <c r="AXF61" s="249"/>
      <c r="AXG61" s="249"/>
      <c r="AXH61" s="249"/>
      <c r="AXI61" s="249"/>
      <c r="AXJ61" s="249"/>
      <c r="AXK61" s="249"/>
      <c r="AXL61" s="249"/>
      <c r="AXM61" s="249"/>
      <c r="AXN61" s="249"/>
      <c r="AXO61" s="249"/>
      <c r="AXP61" s="249"/>
      <c r="AXQ61" s="249"/>
      <c r="AXR61" s="249"/>
      <c r="AXS61" s="249"/>
      <c r="AXT61" s="249"/>
      <c r="AXU61" s="249"/>
      <c r="AXV61" s="249"/>
      <c r="AXW61" s="249"/>
      <c r="AXX61" s="249"/>
      <c r="AXY61" s="249"/>
      <c r="AXZ61" s="249"/>
      <c r="AYA61" s="249"/>
      <c r="AYB61" s="249"/>
      <c r="AYC61" s="249"/>
      <c r="AYD61" s="249"/>
      <c r="AYE61" s="249"/>
      <c r="AYF61" s="249"/>
      <c r="AYG61" s="249"/>
      <c r="AYH61" s="249"/>
      <c r="AYI61" s="249"/>
      <c r="AYJ61" s="249"/>
      <c r="AYK61" s="249"/>
      <c r="AYL61" s="249"/>
      <c r="AYM61" s="249"/>
      <c r="AYN61" s="249"/>
      <c r="AYO61" s="249"/>
      <c r="AYP61" s="249"/>
      <c r="AYQ61" s="249"/>
      <c r="AYR61" s="249"/>
      <c r="AYS61" s="249"/>
      <c r="AYT61" s="249"/>
      <c r="AYU61" s="249"/>
      <c r="AYV61" s="249"/>
      <c r="AYW61" s="249"/>
      <c r="AYX61" s="249"/>
      <c r="AYY61" s="249"/>
      <c r="AYZ61" s="249"/>
      <c r="AZA61" s="249"/>
      <c r="AZB61" s="249"/>
      <c r="AZC61" s="249"/>
      <c r="AZD61" s="249"/>
      <c r="AZE61" s="249"/>
      <c r="AZF61" s="249"/>
      <c r="AZG61" s="249"/>
      <c r="AZH61" s="249"/>
      <c r="AZI61" s="249"/>
      <c r="AZJ61" s="249"/>
      <c r="AZK61" s="249"/>
      <c r="AZL61" s="249"/>
      <c r="AZM61" s="249"/>
      <c r="AZN61" s="249"/>
      <c r="AZO61" s="249"/>
      <c r="AZP61" s="249"/>
      <c r="AZQ61" s="249"/>
      <c r="AZR61" s="249"/>
      <c r="AZS61" s="249"/>
      <c r="AZT61" s="249"/>
      <c r="AZU61" s="249"/>
      <c r="AZV61" s="249"/>
      <c r="AZW61" s="249"/>
      <c r="AZX61" s="249"/>
      <c r="AZY61" s="249"/>
      <c r="AZZ61" s="249"/>
      <c r="BAA61" s="249"/>
      <c r="BAB61" s="249"/>
      <c r="BAC61" s="249"/>
      <c r="BAD61" s="249"/>
      <c r="BAE61" s="249"/>
      <c r="BAF61" s="249"/>
      <c r="BAG61" s="249"/>
      <c r="BAH61" s="249"/>
      <c r="BAI61" s="249"/>
      <c r="BAJ61" s="249"/>
      <c r="BAK61" s="249"/>
      <c r="BAL61" s="249"/>
      <c r="BAM61" s="249"/>
      <c r="BAN61" s="249"/>
      <c r="BAO61" s="249"/>
      <c r="BAP61" s="249"/>
      <c r="BAQ61" s="249"/>
      <c r="BAR61" s="249"/>
      <c r="BAS61" s="249"/>
      <c r="BAT61" s="249"/>
      <c r="BAU61" s="249"/>
      <c r="BAV61" s="249"/>
      <c r="BAW61" s="249"/>
      <c r="BAX61" s="249"/>
      <c r="BAY61" s="249"/>
      <c r="BAZ61" s="249"/>
      <c r="BBA61" s="249"/>
      <c r="BBB61" s="249"/>
      <c r="BBC61" s="249"/>
      <c r="BBD61" s="249"/>
      <c r="BBE61" s="249"/>
      <c r="BBF61" s="249"/>
      <c r="BBG61" s="249"/>
      <c r="BBH61" s="249"/>
      <c r="BBI61" s="249"/>
      <c r="BBJ61" s="249"/>
      <c r="BBK61" s="249"/>
      <c r="BBL61" s="249"/>
      <c r="BBM61" s="249"/>
      <c r="BBN61" s="249"/>
      <c r="BBO61" s="249"/>
      <c r="BBP61" s="249"/>
      <c r="BBQ61" s="249"/>
      <c r="BBR61" s="249"/>
      <c r="BBS61" s="249"/>
      <c r="BBT61" s="249"/>
      <c r="BBU61" s="249"/>
      <c r="BBV61" s="249"/>
      <c r="BBW61" s="249"/>
      <c r="BBX61" s="249"/>
      <c r="BBY61" s="249"/>
      <c r="BBZ61" s="249"/>
      <c r="BCA61" s="249"/>
      <c r="BCB61" s="249"/>
      <c r="BCC61" s="249"/>
      <c r="BCD61" s="249"/>
      <c r="BCE61" s="249"/>
      <c r="BCF61" s="249"/>
      <c r="BCG61" s="249"/>
      <c r="BCH61" s="249"/>
      <c r="BCI61" s="249"/>
      <c r="BCJ61" s="249"/>
      <c r="BCK61" s="249"/>
      <c r="BCL61" s="249"/>
      <c r="BCM61" s="249"/>
      <c r="BCN61" s="249"/>
      <c r="BCO61" s="249"/>
      <c r="BCP61" s="249"/>
      <c r="BCQ61" s="249"/>
      <c r="BCR61" s="249"/>
      <c r="BCS61" s="249"/>
      <c r="BCT61" s="249"/>
      <c r="BCU61" s="249"/>
      <c r="BCV61" s="249"/>
      <c r="BCW61" s="249"/>
      <c r="BCX61" s="249"/>
      <c r="BCY61" s="249"/>
      <c r="BCZ61" s="249"/>
      <c r="BDA61" s="249"/>
      <c r="BDB61" s="249"/>
      <c r="BDC61" s="249"/>
      <c r="BDD61" s="249"/>
      <c r="BDE61" s="249"/>
      <c r="BDF61" s="249"/>
      <c r="BDG61" s="249"/>
      <c r="BDH61" s="249"/>
      <c r="BDI61" s="249"/>
      <c r="BDJ61" s="249"/>
      <c r="BDK61" s="249"/>
      <c r="BDL61" s="249"/>
      <c r="BDM61" s="249"/>
      <c r="BDN61" s="249"/>
      <c r="BDO61" s="249"/>
      <c r="BDP61" s="249"/>
      <c r="BDQ61" s="249"/>
      <c r="BDR61" s="249"/>
      <c r="BDS61" s="249"/>
      <c r="BDT61" s="249"/>
      <c r="BDU61" s="249"/>
      <c r="BDV61" s="249"/>
      <c r="BDW61" s="249"/>
      <c r="BDX61" s="249"/>
      <c r="BDY61" s="249"/>
      <c r="BDZ61" s="249"/>
      <c r="BEA61" s="249"/>
      <c r="BEB61" s="249"/>
      <c r="BEC61" s="249"/>
      <c r="BED61" s="249"/>
      <c r="BEE61" s="249"/>
      <c r="BEF61" s="249"/>
      <c r="BEG61" s="249"/>
      <c r="BEH61" s="249"/>
      <c r="BEI61" s="249"/>
      <c r="BEJ61" s="249"/>
      <c r="BEK61" s="249"/>
      <c r="BEL61" s="249"/>
      <c r="BEM61" s="249"/>
      <c r="BEN61" s="249"/>
      <c r="BEO61" s="249"/>
      <c r="BEP61" s="249"/>
      <c r="BEQ61" s="249"/>
      <c r="BER61" s="249"/>
      <c r="BES61" s="249"/>
      <c r="BET61" s="249"/>
      <c r="BEU61" s="249"/>
      <c r="BEV61" s="249"/>
      <c r="BEW61" s="249"/>
      <c r="BEX61" s="249"/>
      <c r="BEY61" s="249"/>
      <c r="BEZ61" s="249"/>
      <c r="BFA61" s="249"/>
      <c r="BFB61" s="249"/>
      <c r="BFC61" s="249"/>
      <c r="BFD61" s="249"/>
      <c r="BFE61" s="249"/>
      <c r="BFF61" s="249"/>
      <c r="BFG61" s="249"/>
      <c r="BFH61" s="249"/>
      <c r="BFI61" s="249"/>
      <c r="BFJ61" s="249"/>
      <c r="BFK61" s="249"/>
      <c r="BFL61" s="249"/>
      <c r="BFM61" s="249"/>
      <c r="BFN61" s="249"/>
      <c r="BFO61" s="249"/>
      <c r="BFP61" s="249"/>
      <c r="BFQ61" s="249"/>
      <c r="BFR61" s="249"/>
      <c r="BFS61" s="249"/>
      <c r="BFT61" s="249"/>
      <c r="BFU61" s="249"/>
      <c r="BFV61" s="249"/>
      <c r="BFW61" s="249"/>
      <c r="BFX61" s="249"/>
      <c r="BFY61" s="249"/>
      <c r="BFZ61" s="249"/>
      <c r="BGA61" s="249"/>
      <c r="BGB61" s="249"/>
      <c r="BGC61" s="249"/>
      <c r="BGD61" s="249"/>
      <c r="BGE61" s="249"/>
      <c r="BGF61" s="249"/>
      <c r="BGG61" s="249"/>
      <c r="BGH61" s="249"/>
      <c r="BGI61" s="249"/>
      <c r="BGJ61" s="249"/>
      <c r="BGK61" s="249"/>
      <c r="BGL61" s="249"/>
      <c r="BGM61" s="249"/>
      <c r="BGN61" s="249"/>
      <c r="BGO61" s="249"/>
      <c r="BGP61" s="249"/>
      <c r="BGQ61" s="249"/>
      <c r="BGR61" s="249"/>
      <c r="BGS61" s="249"/>
      <c r="BGT61" s="249"/>
      <c r="BGU61" s="249"/>
      <c r="BGV61" s="249"/>
      <c r="BGW61" s="249"/>
      <c r="BGX61" s="249"/>
      <c r="BGY61" s="249"/>
      <c r="BGZ61" s="249"/>
      <c r="BHA61" s="249"/>
      <c r="BHB61" s="249"/>
      <c r="BHC61" s="249"/>
      <c r="BHD61" s="249"/>
      <c r="BHE61" s="249"/>
      <c r="BHF61" s="249"/>
      <c r="BHG61" s="249"/>
      <c r="BHH61" s="249"/>
      <c r="BHI61" s="249"/>
      <c r="BHJ61" s="249"/>
      <c r="BHK61" s="249"/>
      <c r="BHL61" s="249"/>
      <c r="BHM61" s="249"/>
      <c r="BHN61" s="249"/>
      <c r="BHO61" s="249"/>
      <c r="BHP61" s="249"/>
      <c r="BHQ61" s="249"/>
      <c r="BHR61" s="249"/>
      <c r="BHS61" s="249"/>
      <c r="BHT61" s="249"/>
      <c r="BHU61" s="249"/>
      <c r="BHV61" s="249"/>
      <c r="BHW61" s="249"/>
      <c r="BHX61" s="249"/>
      <c r="BHY61" s="249"/>
      <c r="BHZ61" s="249"/>
      <c r="BIA61" s="249"/>
      <c r="BIB61" s="249"/>
      <c r="BIC61" s="249"/>
      <c r="BID61" s="249"/>
      <c r="BIE61" s="249"/>
      <c r="BIF61" s="249"/>
      <c r="BIG61" s="249"/>
      <c r="BIH61" s="249"/>
      <c r="BII61" s="249"/>
      <c r="BIJ61" s="249"/>
      <c r="BIK61" s="249"/>
      <c r="BIL61" s="249"/>
      <c r="BIM61" s="249"/>
      <c r="BIN61" s="249"/>
      <c r="BIO61" s="249"/>
      <c r="BIP61" s="249"/>
      <c r="BIQ61" s="249"/>
      <c r="BIR61" s="249"/>
      <c r="BIS61" s="249"/>
      <c r="BIT61" s="249"/>
      <c r="BIU61" s="249"/>
      <c r="BIV61" s="249"/>
      <c r="BIW61" s="249"/>
      <c r="BIX61" s="249"/>
      <c r="BIY61" s="249"/>
      <c r="BIZ61" s="249"/>
      <c r="BJA61" s="249"/>
      <c r="BJB61" s="249"/>
      <c r="BJC61" s="249"/>
      <c r="BJD61" s="249"/>
      <c r="BJE61" s="249"/>
      <c r="BJF61" s="249"/>
      <c r="BJG61" s="249"/>
      <c r="BJH61" s="249"/>
      <c r="BJI61" s="249"/>
      <c r="BJJ61" s="249"/>
      <c r="BJK61" s="249"/>
      <c r="BJL61" s="249"/>
      <c r="BJM61" s="249"/>
      <c r="BJN61" s="249"/>
      <c r="BJO61" s="249"/>
      <c r="BJP61" s="249"/>
      <c r="BJQ61" s="249"/>
      <c r="BJR61" s="249"/>
      <c r="BJS61" s="249"/>
      <c r="BJT61" s="249"/>
      <c r="BJU61" s="249"/>
      <c r="BJV61" s="249"/>
      <c r="BJW61" s="249"/>
      <c r="BJX61" s="249"/>
      <c r="BJY61" s="249"/>
      <c r="BJZ61" s="249"/>
      <c r="BKA61" s="249"/>
      <c r="BKB61" s="249"/>
      <c r="BKC61" s="249"/>
      <c r="BKD61" s="249"/>
      <c r="BKE61" s="249"/>
      <c r="BKF61" s="249"/>
      <c r="BKG61" s="249"/>
      <c r="BKH61" s="249"/>
      <c r="BKI61" s="249"/>
      <c r="BKJ61" s="249"/>
      <c r="BKK61" s="249"/>
      <c r="BKL61" s="249"/>
      <c r="BKM61" s="249"/>
      <c r="BKN61" s="249"/>
      <c r="BKO61" s="249"/>
      <c r="BKP61" s="249"/>
      <c r="BKQ61" s="249"/>
      <c r="BKR61" s="249"/>
      <c r="BKS61" s="249"/>
      <c r="BKT61" s="249"/>
      <c r="BKU61" s="249"/>
      <c r="BKV61" s="249"/>
      <c r="BKW61" s="249"/>
      <c r="BKX61" s="249"/>
      <c r="BKY61" s="249"/>
      <c r="BKZ61" s="249"/>
      <c r="BLA61" s="249"/>
      <c r="BLB61" s="249"/>
      <c r="BLC61" s="249"/>
      <c r="BLD61" s="249"/>
      <c r="BLE61" s="249"/>
      <c r="BLF61" s="249"/>
      <c r="BLG61" s="249"/>
      <c r="BLH61" s="249"/>
      <c r="BLI61" s="249"/>
      <c r="BLJ61" s="249"/>
      <c r="BLK61" s="249"/>
      <c r="BLL61" s="249"/>
      <c r="BLM61" s="249"/>
      <c r="BLN61" s="249"/>
      <c r="BLO61" s="249"/>
      <c r="BLP61" s="249"/>
      <c r="BLQ61" s="249"/>
      <c r="BLR61" s="249"/>
      <c r="BLS61" s="249"/>
      <c r="BLT61" s="249"/>
      <c r="BLU61" s="249"/>
      <c r="BLV61" s="249"/>
      <c r="BLW61" s="249"/>
      <c r="BLX61" s="249"/>
      <c r="BLY61" s="249"/>
      <c r="BLZ61" s="249"/>
      <c r="BMA61" s="249"/>
      <c r="BMB61" s="249"/>
      <c r="BMC61" s="249"/>
      <c r="BMD61" s="249"/>
      <c r="BME61" s="249"/>
      <c r="BMF61" s="249"/>
      <c r="BMG61" s="249"/>
      <c r="BMH61" s="249"/>
      <c r="BMI61" s="249"/>
      <c r="BMJ61" s="249"/>
      <c r="BMK61" s="249"/>
      <c r="BML61" s="249"/>
      <c r="BMM61" s="249"/>
      <c r="BMN61" s="249"/>
      <c r="BMO61" s="249"/>
      <c r="BMP61" s="249"/>
      <c r="BMQ61" s="249"/>
      <c r="BMR61" s="249"/>
      <c r="BMS61" s="249"/>
      <c r="BMT61" s="249"/>
      <c r="BMU61" s="249"/>
      <c r="BMV61" s="249"/>
      <c r="BMW61" s="249"/>
      <c r="BMX61" s="249"/>
      <c r="BMY61" s="249"/>
      <c r="BMZ61" s="249"/>
      <c r="BNA61" s="249"/>
      <c r="BNB61" s="249"/>
      <c r="BNC61" s="249"/>
      <c r="BND61" s="249"/>
      <c r="BNE61" s="249"/>
      <c r="BNF61" s="249"/>
      <c r="BNG61" s="249"/>
      <c r="BNH61" s="249"/>
      <c r="BNI61" s="249"/>
      <c r="BNJ61" s="249"/>
      <c r="BNK61" s="249"/>
      <c r="BNL61" s="249"/>
      <c r="BNM61" s="249"/>
      <c r="BNN61" s="249"/>
      <c r="BNO61" s="249"/>
      <c r="BNP61" s="249"/>
      <c r="BNQ61" s="249"/>
      <c r="BNR61" s="249"/>
      <c r="BNS61" s="249"/>
      <c r="BNT61" s="249"/>
      <c r="BNU61" s="249"/>
      <c r="BNV61" s="249"/>
      <c r="BNW61" s="249"/>
      <c r="BNX61" s="249"/>
      <c r="BNY61" s="249"/>
      <c r="BNZ61" s="249"/>
      <c r="BOA61" s="249"/>
      <c r="BOB61" s="249"/>
      <c r="BOC61" s="249"/>
      <c r="BOD61" s="249"/>
      <c r="BOE61" s="249"/>
      <c r="BOF61" s="249"/>
      <c r="BOG61" s="249"/>
      <c r="BOH61" s="249"/>
      <c r="BOI61" s="249"/>
      <c r="BOJ61" s="249"/>
      <c r="BOK61" s="249"/>
      <c r="BOL61" s="249"/>
      <c r="BOM61" s="249"/>
      <c r="BON61" s="249"/>
      <c r="BOO61" s="249"/>
      <c r="BOP61" s="249"/>
      <c r="BOQ61" s="249"/>
      <c r="BOR61" s="249"/>
      <c r="BOS61" s="249"/>
      <c r="BOT61" s="249"/>
      <c r="BOU61" s="249"/>
      <c r="BOV61" s="249"/>
      <c r="BOW61" s="249"/>
      <c r="BOX61" s="249"/>
      <c r="BOY61" s="249"/>
      <c r="BOZ61" s="249"/>
      <c r="BPA61" s="249"/>
      <c r="BPB61" s="249"/>
      <c r="BPC61" s="249"/>
      <c r="BPD61" s="249"/>
      <c r="BPE61" s="249"/>
      <c r="BPF61" s="249"/>
      <c r="BPG61" s="249"/>
      <c r="BPH61" s="249"/>
      <c r="BPI61" s="249"/>
      <c r="BPJ61" s="249"/>
      <c r="BPK61" s="249"/>
      <c r="BPL61" s="249"/>
      <c r="BPM61" s="249"/>
      <c r="BPN61" s="249"/>
      <c r="BPO61" s="249"/>
      <c r="BPP61" s="249"/>
      <c r="BPQ61" s="249"/>
      <c r="BPR61" s="249"/>
      <c r="BPS61" s="249"/>
      <c r="BPT61" s="249"/>
      <c r="BPU61" s="249"/>
      <c r="BPV61" s="249"/>
      <c r="BPW61" s="249"/>
      <c r="BPX61" s="249"/>
      <c r="BPY61" s="249"/>
      <c r="BPZ61" s="249"/>
      <c r="BQA61" s="249"/>
      <c r="BQB61" s="249"/>
      <c r="BQC61" s="249"/>
      <c r="BQD61" s="249"/>
      <c r="BQE61" s="249"/>
      <c r="BQF61" s="249"/>
      <c r="BQG61" s="249"/>
      <c r="BQH61" s="249"/>
      <c r="BQI61" s="249"/>
      <c r="BQJ61" s="249"/>
      <c r="BQK61" s="249"/>
      <c r="BQL61" s="249"/>
      <c r="BQM61" s="249"/>
      <c r="BQN61" s="249"/>
      <c r="BQO61" s="249"/>
      <c r="BQP61" s="249"/>
      <c r="BQQ61" s="249"/>
      <c r="BQR61" s="249"/>
      <c r="BQS61" s="249"/>
      <c r="BQT61" s="249"/>
      <c r="BQU61" s="249"/>
      <c r="BQV61" s="249"/>
      <c r="BQW61" s="249"/>
      <c r="BQX61" s="249"/>
      <c r="BQY61" s="249"/>
      <c r="BQZ61" s="249"/>
      <c r="BRA61" s="249"/>
      <c r="BRB61" s="249"/>
      <c r="BRC61" s="249"/>
      <c r="BRD61" s="249"/>
      <c r="BRE61" s="249"/>
      <c r="BRF61" s="249"/>
      <c r="BRG61" s="249"/>
      <c r="BRH61" s="249"/>
      <c r="BRI61" s="249"/>
      <c r="BRJ61" s="249"/>
      <c r="BRK61" s="249"/>
      <c r="BRL61" s="249"/>
      <c r="BRM61" s="249"/>
      <c r="BRN61" s="249"/>
      <c r="BRO61" s="249"/>
      <c r="BRP61" s="249"/>
      <c r="BRQ61" s="249"/>
      <c r="BRR61" s="249"/>
      <c r="BRS61" s="249"/>
      <c r="BRT61" s="249"/>
      <c r="BRU61" s="249"/>
      <c r="BRV61" s="249"/>
      <c r="BRW61" s="249"/>
      <c r="BRX61" s="249"/>
      <c r="BRY61" s="249"/>
      <c r="BRZ61" s="249"/>
      <c r="BSA61" s="249"/>
      <c r="BSB61" s="249"/>
      <c r="BSC61" s="249"/>
      <c r="BSD61" s="249"/>
      <c r="BSE61" s="249"/>
      <c r="BSF61" s="249"/>
      <c r="BSG61" s="249"/>
      <c r="BSH61" s="249"/>
      <c r="BSI61" s="249"/>
      <c r="BSJ61" s="249"/>
      <c r="BSK61" s="249"/>
      <c r="BSL61" s="249"/>
      <c r="BSM61" s="249"/>
      <c r="BSN61" s="249"/>
      <c r="BSO61" s="249"/>
      <c r="BSP61" s="249"/>
      <c r="BSQ61" s="249"/>
      <c r="BSR61" s="249"/>
      <c r="BSS61" s="249"/>
      <c r="BST61" s="249"/>
      <c r="BSU61" s="249"/>
      <c r="BSV61" s="249"/>
      <c r="BSW61" s="249"/>
      <c r="BSX61" s="249"/>
      <c r="BSY61" s="249"/>
      <c r="BSZ61" s="249"/>
      <c r="BTA61" s="249"/>
      <c r="BTB61" s="249"/>
      <c r="BTC61" s="249"/>
      <c r="BTD61" s="249"/>
      <c r="BTE61" s="249"/>
      <c r="BTF61" s="249"/>
      <c r="BTG61" s="249"/>
      <c r="BTH61" s="249"/>
      <c r="BTI61" s="249"/>
      <c r="BTJ61" s="249"/>
      <c r="BTK61" s="249"/>
      <c r="BTL61" s="249"/>
      <c r="BTM61" s="249"/>
      <c r="BTN61" s="249"/>
      <c r="BTO61" s="249"/>
      <c r="BTP61" s="249"/>
      <c r="BTQ61" s="249"/>
      <c r="BTR61" s="249"/>
      <c r="BTS61" s="249"/>
      <c r="BTT61" s="249"/>
      <c r="BTU61" s="249"/>
      <c r="BTV61" s="249"/>
      <c r="BTW61" s="249"/>
      <c r="BTX61" s="249"/>
      <c r="BTY61" s="249"/>
      <c r="BTZ61" s="249"/>
      <c r="BUA61" s="249"/>
      <c r="BUB61" s="249"/>
      <c r="BUC61" s="249"/>
      <c r="BUD61" s="249"/>
      <c r="BUE61" s="249"/>
      <c r="BUF61" s="249"/>
      <c r="BUG61" s="249"/>
      <c r="BUH61" s="249"/>
      <c r="BUI61" s="249"/>
      <c r="BUJ61" s="249"/>
      <c r="BUK61" s="249"/>
      <c r="BUL61" s="249"/>
      <c r="BUM61" s="249"/>
      <c r="BUN61" s="249"/>
      <c r="BUO61" s="249"/>
      <c r="BUP61" s="249"/>
      <c r="BUQ61" s="249"/>
      <c r="BUR61" s="249"/>
      <c r="BUS61" s="249"/>
      <c r="BUT61" s="249"/>
      <c r="BUU61" s="249"/>
      <c r="BUV61" s="249"/>
      <c r="BUW61" s="249"/>
      <c r="BUX61" s="249"/>
      <c r="BUY61" s="249"/>
      <c r="BUZ61" s="249"/>
      <c r="BVA61" s="249"/>
      <c r="BVB61" s="249"/>
      <c r="BVC61" s="249"/>
      <c r="BVD61" s="249"/>
      <c r="BVE61" s="249"/>
      <c r="BVF61" s="249"/>
      <c r="BVG61" s="249"/>
      <c r="BVH61" s="249"/>
      <c r="BVI61" s="249"/>
      <c r="BVJ61" s="249"/>
      <c r="BVK61" s="249"/>
      <c r="BVL61" s="249"/>
      <c r="BVM61" s="249"/>
      <c r="BVN61" s="249"/>
      <c r="BVO61" s="249"/>
      <c r="BVP61" s="249"/>
      <c r="BVQ61" s="249"/>
      <c r="BVR61" s="249"/>
      <c r="BVS61" s="249"/>
      <c r="BVT61" s="249"/>
      <c r="BVU61" s="249"/>
      <c r="BVV61" s="249"/>
      <c r="BVW61" s="249"/>
      <c r="BVX61" s="249"/>
      <c r="BVY61" s="249"/>
      <c r="BVZ61" s="249"/>
      <c r="BWA61" s="249"/>
      <c r="BWB61" s="249"/>
      <c r="BWC61" s="249"/>
      <c r="BWD61" s="249"/>
      <c r="BWE61" s="249"/>
      <c r="BWF61" s="249"/>
      <c r="BWG61" s="249"/>
      <c r="BWH61" s="249"/>
      <c r="BWI61" s="249"/>
      <c r="BWJ61" s="249"/>
      <c r="BWK61" s="249"/>
      <c r="BWL61" s="249"/>
      <c r="BWM61" s="249"/>
      <c r="BWN61" s="249"/>
      <c r="BWO61" s="249"/>
      <c r="BWP61" s="249"/>
      <c r="BWQ61" s="249"/>
      <c r="BWR61" s="249"/>
      <c r="BWS61" s="249"/>
      <c r="BWT61" s="249"/>
      <c r="BWU61" s="249"/>
      <c r="BWV61" s="249"/>
      <c r="BWW61" s="249"/>
      <c r="BWX61" s="249"/>
      <c r="BWY61" s="249"/>
      <c r="BWZ61" s="249"/>
      <c r="BXA61" s="249"/>
      <c r="BXB61" s="249"/>
      <c r="BXC61" s="249"/>
      <c r="BXD61" s="249"/>
      <c r="BXE61" s="249"/>
      <c r="BXF61" s="249"/>
      <c r="BXG61" s="249"/>
      <c r="BXH61" s="249"/>
      <c r="BXI61" s="249"/>
      <c r="BXJ61" s="249"/>
      <c r="BXK61" s="249"/>
      <c r="BXL61" s="249"/>
      <c r="BXM61" s="249"/>
      <c r="BXN61" s="249"/>
      <c r="BXO61" s="249"/>
      <c r="BXP61" s="249"/>
      <c r="BXQ61" s="249"/>
      <c r="BXR61" s="249"/>
      <c r="BXS61" s="249"/>
      <c r="BXT61" s="249"/>
      <c r="BXU61" s="249"/>
      <c r="BXV61" s="249"/>
      <c r="BXW61" s="249"/>
      <c r="BXX61" s="249"/>
      <c r="BXY61" s="249"/>
      <c r="BXZ61" s="249"/>
      <c r="BYA61" s="249"/>
      <c r="BYB61" s="249"/>
      <c r="BYC61" s="249"/>
      <c r="BYD61" s="249"/>
      <c r="BYE61" s="249"/>
      <c r="BYF61" s="249"/>
      <c r="BYG61" s="249"/>
      <c r="BYH61" s="249"/>
      <c r="BYI61" s="249"/>
      <c r="BYJ61" s="249"/>
      <c r="BYK61" s="249"/>
      <c r="BYL61" s="249"/>
      <c r="BYM61" s="249"/>
      <c r="BYN61" s="249"/>
      <c r="BYO61" s="249"/>
      <c r="BYP61" s="249"/>
      <c r="BYQ61" s="249"/>
      <c r="BYR61" s="249"/>
      <c r="BYS61" s="249"/>
      <c r="BYT61" s="249"/>
      <c r="BYU61" s="249"/>
      <c r="BYV61" s="249"/>
      <c r="BYW61" s="249"/>
      <c r="BYX61" s="249"/>
      <c r="BYY61" s="249"/>
      <c r="BYZ61" s="249"/>
      <c r="BZA61" s="249"/>
      <c r="BZB61" s="249"/>
      <c r="BZC61" s="249"/>
      <c r="BZD61" s="249"/>
      <c r="BZE61" s="249"/>
      <c r="BZF61" s="249"/>
      <c r="BZG61" s="249"/>
      <c r="BZH61" s="249"/>
      <c r="BZI61" s="249"/>
      <c r="BZJ61" s="249"/>
      <c r="BZK61" s="249"/>
      <c r="BZL61" s="249"/>
      <c r="BZM61" s="249"/>
      <c r="BZN61" s="249"/>
      <c r="BZO61" s="249"/>
      <c r="BZP61" s="249"/>
      <c r="BZQ61" s="249"/>
      <c r="BZR61" s="249"/>
      <c r="BZS61" s="249"/>
      <c r="BZT61" s="249"/>
      <c r="BZU61" s="249"/>
      <c r="BZV61" s="249"/>
      <c r="BZW61" s="249"/>
      <c r="BZX61" s="249"/>
      <c r="BZY61" s="249"/>
      <c r="BZZ61" s="249"/>
      <c r="CAA61" s="249"/>
      <c r="CAB61" s="249"/>
      <c r="CAC61" s="249"/>
      <c r="CAD61" s="249"/>
      <c r="CAE61" s="249"/>
      <c r="CAF61" s="249"/>
      <c r="CAG61" s="249"/>
      <c r="CAH61" s="249"/>
      <c r="CAI61" s="249"/>
      <c r="CAJ61" s="249"/>
      <c r="CAK61" s="249"/>
      <c r="CAL61" s="249"/>
      <c r="CAM61" s="249"/>
      <c r="CAN61" s="249"/>
      <c r="CAO61" s="249"/>
      <c r="CAP61" s="249"/>
      <c r="CAQ61" s="249"/>
      <c r="CAR61" s="249"/>
      <c r="CAS61" s="249"/>
      <c r="CAT61" s="249"/>
      <c r="CAU61" s="249"/>
      <c r="CAV61" s="249"/>
      <c r="CAW61" s="249"/>
      <c r="CAX61" s="249"/>
      <c r="CAY61" s="249"/>
      <c r="CAZ61" s="249"/>
      <c r="CBA61" s="249"/>
      <c r="CBB61" s="249"/>
      <c r="CBC61" s="249"/>
      <c r="CBD61" s="249"/>
      <c r="CBE61" s="249"/>
      <c r="CBF61" s="249"/>
      <c r="CBG61" s="249"/>
      <c r="CBH61" s="249"/>
      <c r="CBI61" s="249"/>
      <c r="CBJ61" s="249"/>
      <c r="CBK61" s="249"/>
      <c r="CBL61" s="249"/>
      <c r="CBM61" s="249"/>
      <c r="CBN61" s="249"/>
      <c r="CBO61" s="249"/>
      <c r="CBP61" s="249"/>
      <c r="CBQ61" s="249"/>
      <c r="CBR61" s="249"/>
      <c r="CBS61" s="249"/>
      <c r="CBT61" s="249"/>
      <c r="CBU61" s="249"/>
      <c r="CBV61" s="249"/>
      <c r="CBW61" s="249"/>
      <c r="CBX61" s="249"/>
      <c r="CBY61" s="249"/>
      <c r="CBZ61" s="249"/>
      <c r="CCA61" s="249"/>
      <c r="CCB61" s="249"/>
      <c r="CCC61" s="249"/>
      <c r="CCD61" s="249"/>
      <c r="CCE61" s="249"/>
      <c r="CCF61" s="249"/>
      <c r="CCG61" s="249"/>
      <c r="CCH61" s="249"/>
      <c r="CCI61" s="249"/>
      <c r="CCJ61" s="249"/>
      <c r="CCK61" s="249"/>
      <c r="CCL61" s="249"/>
      <c r="CCM61" s="249"/>
      <c r="CCN61" s="249"/>
      <c r="CCO61" s="249"/>
      <c r="CCP61" s="249"/>
      <c r="CCQ61" s="249"/>
      <c r="CCR61" s="249"/>
      <c r="CCS61" s="249"/>
      <c r="CCT61" s="249"/>
      <c r="CCU61" s="249"/>
      <c r="CCV61" s="249"/>
      <c r="CCW61" s="249"/>
      <c r="CCX61" s="249"/>
      <c r="CCY61" s="249"/>
      <c r="CCZ61" s="249"/>
      <c r="CDA61" s="249"/>
      <c r="CDB61" s="249"/>
      <c r="CDC61" s="249"/>
      <c r="CDD61" s="249"/>
      <c r="CDE61" s="249"/>
      <c r="CDF61" s="249"/>
      <c r="CDG61" s="249"/>
      <c r="CDH61" s="249"/>
      <c r="CDI61" s="249"/>
      <c r="CDJ61" s="249"/>
      <c r="CDK61" s="249"/>
      <c r="CDL61" s="249"/>
      <c r="CDM61" s="249"/>
      <c r="CDN61" s="249"/>
      <c r="CDO61" s="249"/>
      <c r="CDP61" s="249"/>
      <c r="CDQ61" s="249"/>
      <c r="CDR61" s="249"/>
      <c r="CDS61" s="249"/>
      <c r="CDT61" s="249"/>
      <c r="CDU61" s="249"/>
      <c r="CDV61" s="249"/>
      <c r="CDW61" s="249"/>
      <c r="CDX61" s="249"/>
      <c r="CDY61" s="249"/>
      <c r="CDZ61" s="249"/>
      <c r="CEA61" s="249"/>
      <c r="CEB61" s="249"/>
      <c r="CEC61" s="249"/>
      <c r="CED61" s="249"/>
      <c r="CEE61" s="249"/>
      <c r="CEF61" s="249"/>
      <c r="CEG61" s="249"/>
      <c r="CEH61" s="249"/>
      <c r="CEI61" s="249"/>
      <c r="CEJ61" s="249"/>
      <c r="CEK61" s="249"/>
      <c r="CEL61" s="249"/>
      <c r="CEM61" s="249"/>
      <c r="CEN61" s="249"/>
      <c r="CEO61" s="249"/>
      <c r="CEP61" s="249"/>
      <c r="CEQ61" s="249"/>
      <c r="CER61" s="249"/>
      <c r="CES61" s="249"/>
      <c r="CET61" s="249"/>
      <c r="CEU61" s="249"/>
      <c r="CEV61" s="249"/>
      <c r="CEW61" s="249"/>
      <c r="CEX61" s="249"/>
      <c r="CEY61" s="249"/>
      <c r="CEZ61" s="249"/>
      <c r="CFA61" s="249"/>
      <c r="CFB61" s="249"/>
      <c r="CFC61" s="249"/>
      <c r="CFD61" s="249"/>
      <c r="CFE61" s="249"/>
      <c r="CFF61" s="249"/>
      <c r="CFG61" s="249"/>
      <c r="CFH61" s="249"/>
      <c r="CFI61" s="249"/>
      <c r="CFJ61" s="249"/>
      <c r="CFK61" s="249"/>
      <c r="CFL61" s="249"/>
      <c r="CFM61" s="249"/>
      <c r="CFN61" s="249"/>
      <c r="CFO61" s="249"/>
      <c r="CFP61" s="249"/>
      <c r="CFQ61" s="249"/>
      <c r="CFR61" s="249"/>
      <c r="CFS61" s="249"/>
      <c r="CFT61" s="249"/>
      <c r="CFU61" s="249"/>
      <c r="CFV61" s="249"/>
      <c r="CFW61" s="249"/>
      <c r="CFX61" s="249"/>
      <c r="CFY61" s="249"/>
      <c r="CFZ61" s="249"/>
      <c r="CGA61" s="249"/>
      <c r="CGB61" s="249"/>
      <c r="CGC61" s="249"/>
      <c r="CGD61" s="249"/>
      <c r="CGE61" s="249"/>
      <c r="CGF61" s="249"/>
      <c r="CGG61" s="249"/>
      <c r="CGH61" s="249"/>
      <c r="CGI61" s="249"/>
      <c r="CGJ61" s="249"/>
      <c r="CGK61" s="249"/>
      <c r="CGL61" s="249"/>
      <c r="CGM61" s="249"/>
      <c r="CGN61" s="249"/>
      <c r="CGO61" s="249"/>
      <c r="CGP61" s="249"/>
      <c r="CGQ61" s="249"/>
      <c r="CGR61" s="249"/>
      <c r="CGS61" s="249"/>
      <c r="CGT61" s="249"/>
      <c r="CGU61" s="249"/>
      <c r="CGV61" s="249"/>
      <c r="CGW61" s="249"/>
      <c r="CGX61" s="249"/>
      <c r="CGY61" s="249"/>
      <c r="CGZ61" s="249"/>
      <c r="CHA61" s="249"/>
      <c r="CHB61" s="249"/>
      <c r="CHC61" s="249"/>
      <c r="CHD61" s="249"/>
      <c r="CHE61" s="249"/>
      <c r="CHF61" s="249"/>
      <c r="CHG61" s="249"/>
      <c r="CHH61" s="249"/>
      <c r="CHI61" s="249"/>
      <c r="CHJ61" s="249"/>
      <c r="CHK61" s="249"/>
      <c r="CHL61" s="249"/>
      <c r="CHM61" s="249"/>
      <c r="CHN61" s="249"/>
      <c r="CHO61" s="249"/>
      <c r="CHP61" s="249"/>
      <c r="CHQ61" s="249"/>
      <c r="CHR61" s="249"/>
      <c r="CHS61" s="249"/>
      <c r="CHT61" s="249"/>
      <c r="CHU61" s="249"/>
      <c r="CHV61" s="249"/>
      <c r="CHW61" s="249"/>
      <c r="CHX61" s="249"/>
      <c r="CHY61" s="249"/>
      <c r="CHZ61" s="249"/>
      <c r="CIA61" s="249"/>
      <c r="CIB61" s="249"/>
      <c r="CIC61" s="249"/>
      <c r="CID61" s="249"/>
      <c r="CIE61" s="249"/>
      <c r="CIF61" s="249"/>
      <c r="CIG61" s="249"/>
      <c r="CIH61" s="249"/>
      <c r="CII61" s="249"/>
      <c r="CIJ61" s="249"/>
      <c r="CIK61" s="249"/>
      <c r="CIL61" s="249"/>
      <c r="CIM61" s="249"/>
      <c r="CIN61" s="249"/>
      <c r="CIO61" s="249"/>
      <c r="CIP61" s="249"/>
      <c r="CIQ61" s="249"/>
      <c r="CIR61" s="249"/>
      <c r="CIS61" s="249"/>
      <c r="CIT61" s="249"/>
      <c r="CIU61" s="249"/>
      <c r="CIV61" s="249"/>
      <c r="CIW61" s="249"/>
      <c r="CIX61" s="249"/>
      <c r="CIY61" s="249"/>
      <c r="CIZ61" s="249"/>
      <c r="CJA61" s="249"/>
      <c r="CJB61" s="249"/>
      <c r="CJC61" s="249"/>
      <c r="CJD61" s="249"/>
      <c r="CJE61" s="249"/>
      <c r="CJF61" s="249"/>
      <c r="CJG61" s="249"/>
      <c r="CJH61" s="249"/>
      <c r="CJI61" s="249"/>
      <c r="CJJ61" s="249"/>
      <c r="CJK61" s="249"/>
      <c r="CJL61" s="249"/>
      <c r="CJM61" s="249"/>
      <c r="CJN61" s="249"/>
      <c r="CJO61" s="249"/>
      <c r="CJP61" s="249"/>
      <c r="CJQ61" s="249"/>
      <c r="CJR61" s="249"/>
      <c r="CJS61" s="249"/>
      <c r="CJT61" s="249"/>
      <c r="CJU61" s="249"/>
      <c r="CJV61" s="249"/>
      <c r="CJW61" s="249"/>
      <c r="CJX61" s="249"/>
      <c r="CJY61" s="249"/>
      <c r="CJZ61" s="249"/>
      <c r="CKA61" s="249"/>
      <c r="CKB61" s="249"/>
      <c r="CKC61" s="249"/>
      <c r="CKD61" s="249"/>
      <c r="CKE61" s="249"/>
      <c r="CKF61" s="249"/>
      <c r="CKG61" s="249"/>
      <c r="CKH61" s="249"/>
      <c r="CKI61" s="249"/>
      <c r="CKJ61" s="249"/>
      <c r="CKK61" s="249"/>
      <c r="CKL61" s="249"/>
      <c r="CKM61" s="249"/>
      <c r="CKN61" s="249"/>
      <c r="CKO61" s="249"/>
      <c r="CKP61" s="249"/>
      <c r="CKQ61" s="249"/>
      <c r="CKR61" s="249"/>
      <c r="CKS61" s="249"/>
      <c r="CKT61" s="249"/>
      <c r="CKU61" s="249"/>
      <c r="CKV61" s="249"/>
      <c r="CKW61" s="249"/>
      <c r="CKX61" s="249"/>
      <c r="CKY61" s="249"/>
      <c r="CKZ61" s="249"/>
      <c r="CLA61" s="249"/>
      <c r="CLB61" s="249"/>
      <c r="CLC61" s="249"/>
      <c r="CLD61" s="249"/>
      <c r="CLE61" s="249"/>
      <c r="CLF61" s="249"/>
      <c r="CLG61" s="249"/>
      <c r="CLH61" s="249"/>
      <c r="CLI61" s="249"/>
      <c r="CLJ61" s="249"/>
      <c r="CLK61" s="249"/>
      <c r="CLL61" s="249"/>
      <c r="CLM61" s="249"/>
      <c r="CLN61" s="249"/>
      <c r="CLO61" s="249"/>
      <c r="CLP61" s="249"/>
      <c r="CLQ61" s="249"/>
      <c r="CLR61" s="249"/>
      <c r="CLS61" s="249"/>
      <c r="CLT61" s="249"/>
      <c r="CLU61" s="249"/>
      <c r="CLV61" s="249"/>
      <c r="CLW61" s="249"/>
      <c r="CLX61" s="249"/>
      <c r="CLY61" s="249"/>
      <c r="CLZ61" s="249"/>
      <c r="CMA61" s="249"/>
      <c r="CMB61" s="249"/>
      <c r="CMC61" s="249"/>
      <c r="CMD61" s="249"/>
      <c r="CME61" s="249"/>
      <c r="CMF61" s="249"/>
      <c r="CMG61" s="249"/>
      <c r="CMH61" s="249"/>
      <c r="CMI61" s="249"/>
      <c r="CMJ61" s="249"/>
      <c r="CMK61" s="249"/>
      <c r="CML61" s="249"/>
      <c r="CMM61" s="249"/>
      <c r="CMN61" s="249"/>
      <c r="CMO61" s="249"/>
      <c r="CMP61" s="249"/>
      <c r="CMQ61" s="249"/>
      <c r="CMR61" s="249"/>
      <c r="CMS61" s="249"/>
      <c r="CMT61" s="249"/>
      <c r="CMU61" s="249"/>
      <c r="CMV61" s="249"/>
      <c r="CMW61" s="249"/>
      <c r="CMX61" s="249"/>
      <c r="CMY61" s="249"/>
      <c r="CMZ61" s="249"/>
      <c r="CNA61" s="249"/>
      <c r="CNB61" s="249"/>
      <c r="CNC61" s="249"/>
      <c r="CND61" s="249"/>
      <c r="CNE61" s="249"/>
      <c r="CNF61" s="249"/>
      <c r="CNG61" s="249"/>
      <c r="CNH61" s="249"/>
      <c r="CNI61" s="249"/>
      <c r="CNJ61" s="249"/>
      <c r="CNK61" s="249"/>
      <c r="CNL61" s="249"/>
      <c r="CNM61" s="249"/>
      <c r="CNN61" s="249"/>
      <c r="CNO61" s="249"/>
      <c r="CNP61" s="249"/>
      <c r="CNQ61" s="249"/>
      <c r="CNR61" s="249"/>
      <c r="CNS61" s="249"/>
      <c r="CNT61" s="249"/>
      <c r="CNU61" s="249"/>
      <c r="CNV61" s="249"/>
      <c r="CNW61" s="249"/>
      <c r="CNX61" s="249"/>
      <c r="CNY61" s="249"/>
      <c r="CNZ61" s="249"/>
      <c r="COA61" s="249"/>
      <c r="COB61" s="249"/>
      <c r="COC61" s="249"/>
      <c r="COD61" s="249"/>
      <c r="COE61" s="249"/>
      <c r="COF61" s="249"/>
      <c r="COG61" s="249"/>
      <c r="COH61" s="249"/>
      <c r="COI61" s="249"/>
      <c r="COJ61" s="249"/>
      <c r="COK61" s="249"/>
      <c r="COL61" s="249"/>
      <c r="COM61" s="249"/>
      <c r="CON61" s="249"/>
      <c r="COO61" s="249"/>
      <c r="COP61" s="249"/>
      <c r="COQ61" s="249"/>
      <c r="COR61" s="249"/>
      <c r="COS61" s="249"/>
      <c r="COT61" s="249"/>
      <c r="COU61" s="249"/>
      <c r="COV61" s="249"/>
      <c r="COW61" s="249"/>
      <c r="COX61" s="249"/>
      <c r="COY61" s="249"/>
      <c r="COZ61" s="249"/>
      <c r="CPA61" s="249"/>
      <c r="CPB61" s="249"/>
      <c r="CPC61" s="249"/>
      <c r="CPD61" s="249"/>
      <c r="CPE61" s="249"/>
      <c r="CPF61" s="249"/>
      <c r="CPG61" s="249"/>
      <c r="CPH61" s="249"/>
      <c r="CPI61" s="249"/>
      <c r="CPJ61" s="249"/>
      <c r="CPK61" s="249"/>
      <c r="CPL61" s="249"/>
      <c r="CPM61" s="249"/>
      <c r="CPN61" s="249"/>
      <c r="CPO61" s="249"/>
      <c r="CPP61" s="249"/>
      <c r="CPQ61" s="249"/>
      <c r="CPR61" s="249"/>
      <c r="CPS61" s="249"/>
      <c r="CPT61" s="249"/>
      <c r="CPU61" s="249"/>
      <c r="CPV61" s="249"/>
      <c r="CPW61" s="249"/>
      <c r="CPX61" s="249"/>
      <c r="CPY61" s="249"/>
      <c r="CPZ61" s="249"/>
      <c r="CQA61" s="249"/>
      <c r="CQB61" s="249"/>
      <c r="CQC61" s="249"/>
      <c r="CQD61" s="249"/>
      <c r="CQE61" s="249"/>
      <c r="CQF61" s="249"/>
      <c r="CQG61" s="249"/>
      <c r="CQH61" s="249"/>
      <c r="CQI61" s="249"/>
      <c r="CQJ61" s="249"/>
      <c r="CQK61" s="249"/>
      <c r="CQL61" s="249"/>
      <c r="CQM61" s="249"/>
      <c r="CQN61" s="249"/>
      <c r="CQO61" s="249"/>
      <c r="CQP61" s="249"/>
      <c r="CQQ61" s="249"/>
      <c r="CQR61" s="249"/>
      <c r="CQS61" s="249"/>
      <c r="CQT61" s="249"/>
      <c r="CQU61" s="249"/>
      <c r="CQV61" s="249"/>
      <c r="CQW61" s="249"/>
      <c r="CQX61" s="249"/>
      <c r="CQY61" s="249"/>
      <c r="CQZ61" s="249"/>
      <c r="CRA61" s="249"/>
      <c r="CRB61" s="249"/>
      <c r="CRC61" s="249"/>
      <c r="CRD61" s="249"/>
      <c r="CRE61" s="249"/>
      <c r="CRF61" s="249"/>
      <c r="CRG61" s="249"/>
      <c r="CRH61" s="249"/>
      <c r="CRI61" s="249"/>
      <c r="CRJ61" s="249"/>
      <c r="CRK61" s="249"/>
      <c r="CRL61" s="249"/>
      <c r="CRM61" s="249"/>
      <c r="CRN61" s="249"/>
      <c r="CRO61" s="249"/>
      <c r="CRP61" s="249"/>
      <c r="CRQ61" s="249"/>
      <c r="CRR61" s="249"/>
      <c r="CRS61" s="249"/>
      <c r="CRT61" s="249"/>
      <c r="CRU61" s="249"/>
      <c r="CRV61" s="249"/>
      <c r="CRW61" s="249"/>
      <c r="CRX61" s="249"/>
      <c r="CRY61" s="249"/>
      <c r="CRZ61" s="249"/>
      <c r="CSA61" s="249"/>
      <c r="CSB61" s="249"/>
      <c r="CSC61" s="249"/>
      <c r="CSD61" s="249"/>
      <c r="CSE61" s="249"/>
      <c r="CSF61" s="249"/>
      <c r="CSG61" s="249"/>
      <c r="CSH61" s="249"/>
      <c r="CSI61" s="249"/>
      <c r="CSJ61" s="249"/>
      <c r="CSK61" s="249"/>
      <c r="CSL61" s="249"/>
      <c r="CSM61" s="249"/>
      <c r="CSN61" s="249"/>
      <c r="CSO61" s="249"/>
      <c r="CSP61" s="249"/>
      <c r="CSQ61" s="249"/>
      <c r="CSR61" s="249"/>
      <c r="CSS61" s="249"/>
      <c r="CST61" s="249"/>
      <c r="CSU61" s="249"/>
      <c r="CSV61" s="249"/>
      <c r="CSW61" s="249"/>
      <c r="CSX61" s="249"/>
      <c r="CSY61" s="249"/>
      <c r="CSZ61" s="249"/>
      <c r="CTA61" s="249"/>
      <c r="CTB61" s="249"/>
      <c r="CTC61" s="249"/>
      <c r="CTD61" s="249"/>
      <c r="CTE61" s="249"/>
      <c r="CTF61" s="249"/>
      <c r="CTG61" s="249"/>
      <c r="CTH61" s="249"/>
      <c r="CTI61" s="249"/>
      <c r="CTJ61" s="249"/>
      <c r="CTK61" s="249"/>
      <c r="CTL61" s="249"/>
      <c r="CTM61" s="249"/>
      <c r="CTN61" s="249"/>
      <c r="CTO61" s="249"/>
      <c r="CTP61" s="249"/>
      <c r="CTQ61" s="249"/>
      <c r="CTR61" s="249"/>
      <c r="CTS61" s="249"/>
      <c r="CTT61" s="249"/>
      <c r="CTU61" s="249"/>
      <c r="CTV61" s="249"/>
      <c r="CTW61" s="249"/>
      <c r="CTX61" s="249"/>
      <c r="CTY61" s="249"/>
      <c r="CTZ61" s="249"/>
      <c r="CUA61" s="249"/>
      <c r="CUB61" s="249"/>
      <c r="CUC61" s="249"/>
      <c r="CUD61" s="249"/>
      <c r="CUE61" s="249"/>
      <c r="CUF61" s="249"/>
      <c r="CUG61" s="249"/>
      <c r="CUH61" s="249"/>
      <c r="CUI61" s="249"/>
      <c r="CUJ61" s="249"/>
      <c r="CUK61" s="249"/>
      <c r="CUL61" s="249"/>
      <c r="CUM61" s="249"/>
      <c r="CUN61" s="249"/>
      <c r="CUO61" s="249"/>
      <c r="CUP61" s="249"/>
      <c r="CUQ61" s="249"/>
      <c r="CUR61" s="249"/>
      <c r="CUS61" s="249"/>
      <c r="CUT61" s="249"/>
      <c r="CUU61" s="249"/>
      <c r="CUV61" s="249"/>
      <c r="CUW61" s="249"/>
      <c r="CUX61" s="249"/>
      <c r="CUY61" s="249"/>
      <c r="CUZ61" s="249"/>
      <c r="CVA61" s="249"/>
      <c r="CVB61" s="249"/>
      <c r="CVC61" s="249"/>
      <c r="CVD61" s="249"/>
      <c r="CVE61" s="249"/>
      <c r="CVF61" s="249"/>
      <c r="CVG61" s="249"/>
      <c r="CVH61" s="249"/>
      <c r="CVI61" s="249"/>
      <c r="CVJ61" s="249"/>
      <c r="CVK61" s="249"/>
      <c r="CVL61" s="249"/>
      <c r="CVM61" s="249"/>
      <c r="CVN61" s="249"/>
      <c r="CVO61" s="249"/>
      <c r="CVP61" s="249"/>
      <c r="CVQ61" s="249"/>
      <c r="CVR61" s="249"/>
      <c r="CVS61" s="249"/>
      <c r="CVT61" s="249"/>
      <c r="CVU61" s="249"/>
      <c r="CVV61" s="249"/>
      <c r="CVW61" s="249"/>
      <c r="CVX61" s="249"/>
      <c r="CVY61" s="249"/>
      <c r="CVZ61" s="249"/>
      <c r="CWA61" s="249"/>
      <c r="CWB61" s="249"/>
      <c r="CWC61" s="249"/>
      <c r="CWD61" s="249"/>
      <c r="CWE61" s="249"/>
      <c r="CWF61" s="249"/>
      <c r="CWG61" s="249"/>
      <c r="CWH61" s="249"/>
      <c r="CWI61" s="249"/>
      <c r="CWJ61" s="249"/>
      <c r="CWK61" s="249"/>
      <c r="CWL61" s="249"/>
      <c r="CWM61" s="249"/>
      <c r="CWN61" s="249"/>
      <c r="CWO61" s="249"/>
      <c r="CWP61" s="249"/>
      <c r="CWQ61" s="249"/>
      <c r="CWR61" s="249"/>
      <c r="CWS61" s="249"/>
      <c r="CWT61" s="249"/>
      <c r="CWU61" s="249"/>
      <c r="CWV61" s="249"/>
      <c r="CWW61" s="249"/>
      <c r="CWX61" s="249"/>
      <c r="CWY61" s="249"/>
      <c r="CWZ61" s="249"/>
      <c r="CXA61" s="249"/>
      <c r="CXB61" s="249"/>
      <c r="CXC61" s="249"/>
      <c r="CXD61" s="249"/>
      <c r="CXE61" s="249"/>
      <c r="CXF61" s="249"/>
      <c r="CXG61" s="249"/>
      <c r="CXH61" s="249"/>
      <c r="CXI61" s="249"/>
      <c r="CXJ61" s="249"/>
      <c r="CXK61" s="249"/>
      <c r="CXL61" s="249"/>
      <c r="CXM61" s="249"/>
      <c r="CXN61" s="249"/>
      <c r="CXO61" s="249"/>
      <c r="CXP61" s="249"/>
      <c r="CXQ61" s="249"/>
      <c r="CXR61" s="249"/>
      <c r="CXS61" s="249"/>
      <c r="CXT61" s="249"/>
      <c r="CXU61" s="249"/>
      <c r="CXV61" s="249"/>
      <c r="CXW61" s="249"/>
      <c r="CXX61" s="249"/>
      <c r="CXY61" s="249"/>
      <c r="CXZ61" s="249"/>
      <c r="CYA61" s="249"/>
      <c r="CYB61" s="249"/>
      <c r="CYC61" s="249"/>
      <c r="CYD61" s="249"/>
      <c r="CYE61" s="249"/>
      <c r="CYF61" s="249"/>
      <c r="CYG61" s="249"/>
      <c r="CYH61" s="249"/>
      <c r="CYI61" s="249"/>
      <c r="CYJ61" s="249"/>
      <c r="CYK61" s="249"/>
      <c r="CYL61" s="249"/>
      <c r="CYM61" s="249"/>
      <c r="CYN61" s="249"/>
      <c r="CYO61" s="249"/>
      <c r="CYP61" s="249"/>
      <c r="CYQ61" s="249"/>
      <c r="CYR61" s="249"/>
      <c r="CYS61" s="249"/>
      <c r="CYT61" s="249"/>
      <c r="CYU61" s="249"/>
      <c r="CYV61" s="249"/>
      <c r="CYW61" s="249"/>
      <c r="CYX61" s="249"/>
      <c r="CYY61" s="249"/>
      <c r="CYZ61" s="249"/>
      <c r="CZA61" s="249"/>
      <c r="CZB61" s="249"/>
      <c r="CZC61" s="249"/>
      <c r="CZD61" s="249"/>
      <c r="CZE61" s="249"/>
      <c r="CZF61" s="249"/>
      <c r="CZG61" s="249"/>
      <c r="CZH61" s="249"/>
      <c r="CZI61" s="249"/>
      <c r="CZJ61" s="249"/>
      <c r="CZK61" s="249"/>
      <c r="CZL61" s="249"/>
      <c r="CZM61" s="249"/>
      <c r="CZN61" s="249"/>
      <c r="CZO61" s="249"/>
      <c r="CZP61" s="249"/>
      <c r="CZQ61" s="249"/>
      <c r="CZR61" s="249"/>
      <c r="CZS61" s="249"/>
      <c r="CZT61" s="249"/>
      <c r="CZU61" s="249"/>
      <c r="CZV61" s="249"/>
      <c r="CZW61" s="249"/>
      <c r="CZX61" s="249"/>
      <c r="CZY61" s="249"/>
      <c r="CZZ61" s="249"/>
      <c r="DAA61" s="249"/>
      <c r="DAB61" s="249"/>
      <c r="DAC61" s="249"/>
      <c r="DAD61" s="249"/>
      <c r="DAE61" s="249"/>
      <c r="DAF61" s="249"/>
      <c r="DAG61" s="249"/>
      <c r="DAH61" s="249"/>
      <c r="DAI61" s="249"/>
      <c r="DAJ61" s="249"/>
      <c r="DAK61" s="249"/>
      <c r="DAL61" s="249"/>
      <c r="DAM61" s="249"/>
      <c r="DAN61" s="249"/>
      <c r="DAO61" s="249"/>
      <c r="DAP61" s="249"/>
      <c r="DAQ61" s="249"/>
      <c r="DAR61" s="249"/>
      <c r="DAS61" s="249"/>
      <c r="DAT61" s="249"/>
      <c r="DAU61" s="249"/>
      <c r="DAV61" s="249"/>
      <c r="DAW61" s="249"/>
      <c r="DAX61" s="249"/>
      <c r="DAY61" s="249"/>
      <c r="DAZ61" s="249"/>
      <c r="DBA61" s="249"/>
      <c r="DBB61" s="249"/>
      <c r="DBC61" s="249"/>
      <c r="DBD61" s="249"/>
      <c r="DBE61" s="249"/>
      <c r="DBF61" s="249"/>
      <c r="DBG61" s="249"/>
      <c r="DBH61" s="249"/>
      <c r="DBI61" s="249"/>
      <c r="DBJ61" s="249"/>
      <c r="DBK61" s="249"/>
      <c r="DBL61" s="249"/>
      <c r="DBM61" s="249"/>
      <c r="DBN61" s="249"/>
      <c r="DBO61" s="249"/>
      <c r="DBP61" s="249"/>
      <c r="DBQ61" s="249"/>
      <c r="DBR61" s="249"/>
      <c r="DBS61" s="249"/>
      <c r="DBT61" s="249"/>
      <c r="DBU61" s="249"/>
      <c r="DBV61" s="249"/>
      <c r="DBW61" s="249"/>
      <c r="DBX61" s="249"/>
      <c r="DBY61" s="249"/>
      <c r="DBZ61" s="249"/>
      <c r="DCA61" s="249"/>
      <c r="DCB61" s="249"/>
      <c r="DCC61" s="249"/>
      <c r="DCD61" s="249"/>
      <c r="DCE61" s="249"/>
      <c r="DCF61" s="249"/>
      <c r="DCG61" s="249"/>
      <c r="DCH61" s="249"/>
      <c r="DCI61" s="249"/>
      <c r="DCJ61" s="249"/>
      <c r="DCK61" s="249"/>
      <c r="DCL61" s="249"/>
      <c r="DCM61" s="249"/>
      <c r="DCN61" s="249"/>
      <c r="DCO61" s="249"/>
      <c r="DCP61" s="249"/>
      <c r="DCQ61" s="249"/>
      <c r="DCR61" s="249"/>
      <c r="DCS61" s="249"/>
      <c r="DCT61" s="249"/>
      <c r="DCU61" s="249"/>
      <c r="DCV61" s="249"/>
      <c r="DCW61" s="249"/>
      <c r="DCX61" s="249"/>
      <c r="DCY61" s="249"/>
      <c r="DCZ61" s="249"/>
      <c r="DDA61" s="249"/>
      <c r="DDB61" s="249"/>
      <c r="DDC61" s="249"/>
      <c r="DDD61" s="249"/>
      <c r="DDE61" s="249"/>
      <c r="DDF61" s="249"/>
      <c r="DDG61" s="249"/>
      <c r="DDH61" s="249"/>
      <c r="DDI61" s="249"/>
      <c r="DDJ61" s="249"/>
      <c r="DDK61" s="249"/>
      <c r="DDL61" s="249"/>
      <c r="DDM61" s="249"/>
      <c r="DDN61" s="249"/>
      <c r="DDO61" s="249"/>
      <c r="DDP61" s="249"/>
      <c r="DDQ61" s="249"/>
      <c r="DDR61" s="249"/>
      <c r="DDS61" s="249"/>
      <c r="DDT61" s="249"/>
      <c r="DDU61" s="249"/>
      <c r="DDV61" s="249"/>
      <c r="DDW61" s="249"/>
      <c r="DDX61" s="249"/>
      <c r="DDY61" s="249"/>
      <c r="DDZ61" s="249"/>
      <c r="DEA61" s="249"/>
      <c r="DEB61" s="249"/>
      <c r="DEC61" s="249"/>
      <c r="DED61" s="249"/>
      <c r="DEE61" s="249"/>
      <c r="DEF61" s="249"/>
      <c r="DEG61" s="249"/>
      <c r="DEH61" s="249"/>
      <c r="DEI61" s="249"/>
      <c r="DEJ61" s="249"/>
      <c r="DEK61" s="249"/>
      <c r="DEL61" s="249"/>
      <c r="DEM61" s="249"/>
      <c r="DEN61" s="249"/>
      <c r="DEO61" s="249"/>
      <c r="DEP61" s="249"/>
      <c r="DEQ61" s="249"/>
      <c r="DER61" s="249"/>
      <c r="DES61" s="249"/>
      <c r="DET61" s="249"/>
      <c r="DEU61" s="249"/>
      <c r="DEV61" s="249"/>
      <c r="DEW61" s="249"/>
      <c r="DEX61" s="249"/>
      <c r="DEY61" s="249"/>
      <c r="DEZ61" s="249"/>
      <c r="DFA61" s="249"/>
      <c r="DFB61" s="249"/>
      <c r="DFC61" s="249"/>
      <c r="DFD61" s="249"/>
      <c r="DFE61" s="249"/>
      <c r="DFF61" s="249"/>
      <c r="DFG61" s="249"/>
      <c r="DFH61" s="249"/>
      <c r="DFI61" s="249"/>
      <c r="DFJ61" s="249"/>
      <c r="DFK61" s="249"/>
      <c r="DFL61" s="249"/>
      <c r="DFM61" s="249"/>
      <c r="DFN61" s="249"/>
      <c r="DFO61" s="249"/>
      <c r="DFP61" s="249"/>
      <c r="DFQ61" s="249"/>
      <c r="DFR61" s="249"/>
      <c r="DFS61" s="249"/>
      <c r="DFT61" s="249"/>
      <c r="DFU61" s="249"/>
      <c r="DFV61" s="249"/>
      <c r="DFW61" s="249"/>
      <c r="DFX61" s="249"/>
      <c r="DFY61" s="249"/>
      <c r="DFZ61" s="249"/>
      <c r="DGA61" s="249"/>
      <c r="DGB61" s="249"/>
      <c r="DGC61" s="249"/>
      <c r="DGD61" s="249"/>
      <c r="DGE61" s="249"/>
      <c r="DGF61" s="249"/>
      <c r="DGG61" s="249"/>
      <c r="DGH61" s="249"/>
      <c r="DGI61" s="249"/>
      <c r="DGJ61" s="249"/>
      <c r="DGK61" s="249"/>
      <c r="DGL61" s="249"/>
      <c r="DGM61" s="249"/>
      <c r="DGN61" s="249"/>
      <c r="DGO61" s="249"/>
      <c r="DGP61" s="249"/>
      <c r="DGQ61" s="249"/>
      <c r="DGR61" s="249"/>
      <c r="DGS61" s="249"/>
      <c r="DGT61" s="249"/>
      <c r="DGU61" s="249"/>
      <c r="DGV61" s="249"/>
      <c r="DGW61" s="249"/>
      <c r="DGX61" s="249"/>
      <c r="DGY61" s="249"/>
      <c r="DGZ61" s="249"/>
      <c r="DHA61" s="249"/>
      <c r="DHB61" s="249"/>
      <c r="DHC61" s="249"/>
      <c r="DHD61" s="249"/>
      <c r="DHE61" s="249"/>
      <c r="DHF61" s="249"/>
      <c r="DHG61" s="249"/>
      <c r="DHH61" s="249"/>
      <c r="DHI61" s="249"/>
      <c r="DHJ61" s="249"/>
      <c r="DHK61" s="249"/>
      <c r="DHL61" s="249"/>
      <c r="DHM61" s="249"/>
      <c r="DHN61" s="249"/>
      <c r="DHO61" s="249"/>
      <c r="DHP61" s="249"/>
      <c r="DHQ61" s="249"/>
      <c r="DHR61" s="249"/>
      <c r="DHS61" s="249"/>
      <c r="DHT61" s="249"/>
      <c r="DHU61" s="249"/>
      <c r="DHV61" s="249"/>
      <c r="DHW61" s="249"/>
      <c r="DHX61" s="249"/>
      <c r="DHY61" s="249"/>
      <c r="DHZ61" s="249"/>
      <c r="DIA61" s="249"/>
      <c r="DIB61" s="249"/>
      <c r="DIC61" s="249"/>
      <c r="DID61" s="249"/>
      <c r="DIE61" s="249"/>
      <c r="DIF61" s="249"/>
      <c r="DIG61" s="249"/>
      <c r="DIH61" s="249"/>
      <c r="DII61" s="249"/>
      <c r="DIJ61" s="249"/>
      <c r="DIK61" s="249"/>
      <c r="DIL61" s="249"/>
      <c r="DIM61" s="249"/>
      <c r="DIN61" s="249"/>
      <c r="DIO61" s="249"/>
      <c r="DIP61" s="249"/>
      <c r="DIQ61" s="249"/>
      <c r="DIR61" s="249"/>
      <c r="DIS61" s="249"/>
      <c r="DIT61" s="249"/>
      <c r="DIU61" s="249"/>
      <c r="DIV61" s="249"/>
      <c r="DIW61" s="249"/>
      <c r="DIX61" s="249"/>
      <c r="DIY61" s="249"/>
      <c r="DIZ61" s="249"/>
      <c r="DJA61" s="249"/>
      <c r="DJB61" s="249"/>
      <c r="DJC61" s="249"/>
      <c r="DJD61" s="249"/>
      <c r="DJE61" s="249"/>
      <c r="DJF61" s="249"/>
      <c r="DJG61" s="249"/>
      <c r="DJH61" s="249"/>
      <c r="DJI61" s="249"/>
      <c r="DJJ61" s="249"/>
      <c r="DJK61" s="249"/>
      <c r="DJL61" s="249"/>
      <c r="DJM61" s="249"/>
      <c r="DJN61" s="249"/>
      <c r="DJO61" s="249"/>
      <c r="DJP61" s="249"/>
      <c r="DJQ61" s="249"/>
      <c r="DJR61" s="249"/>
      <c r="DJS61" s="249"/>
      <c r="DJT61" s="249"/>
      <c r="DJU61" s="249"/>
      <c r="DJV61" s="249"/>
      <c r="DJW61" s="249"/>
      <c r="DJX61" s="249"/>
      <c r="DJY61" s="249"/>
      <c r="DJZ61" s="249"/>
      <c r="DKA61" s="249"/>
      <c r="DKB61" s="249"/>
      <c r="DKC61" s="249"/>
      <c r="DKD61" s="249"/>
      <c r="DKE61" s="249"/>
      <c r="DKF61" s="249"/>
      <c r="DKG61" s="249"/>
      <c r="DKH61" s="249"/>
      <c r="DKI61" s="249"/>
      <c r="DKJ61" s="249"/>
      <c r="DKK61" s="249"/>
      <c r="DKL61" s="249"/>
      <c r="DKM61" s="249"/>
      <c r="DKN61" s="249"/>
      <c r="DKO61" s="249"/>
      <c r="DKP61" s="249"/>
      <c r="DKQ61" s="249"/>
      <c r="DKR61" s="249"/>
      <c r="DKS61" s="249"/>
      <c r="DKT61" s="249"/>
      <c r="DKU61" s="249"/>
      <c r="DKV61" s="249"/>
      <c r="DKW61" s="249"/>
      <c r="DKX61" s="249"/>
      <c r="DKY61" s="249"/>
      <c r="DKZ61" s="249"/>
      <c r="DLA61" s="249"/>
      <c r="DLB61" s="249"/>
      <c r="DLC61" s="249"/>
      <c r="DLD61" s="249"/>
      <c r="DLE61" s="249"/>
      <c r="DLF61" s="249"/>
      <c r="DLG61" s="249"/>
      <c r="DLH61" s="249"/>
      <c r="DLI61" s="249"/>
      <c r="DLJ61" s="249"/>
      <c r="DLK61" s="249"/>
      <c r="DLL61" s="249"/>
      <c r="DLM61" s="249"/>
      <c r="DLN61" s="249"/>
      <c r="DLO61" s="249"/>
      <c r="DLP61" s="249"/>
      <c r="DLQ61" s="249"/>
      <c r="DLR61" s="249"/>
      <c r="DLS61" s="249"/>
      <c r="DLT61" s="249"/>
      <c r="DLU61" s="249"/>
      <c r="DLV61" s="249"/>
      <c r="DLW61" s="249"/>
      <c r="DLX61" s="249"/>
      <c r="DLY61" s="249"/>
      <c r="DLZ61" s="249"/>
      <c r="DMA61" s="249"/>
      <c r="DMB61" s="249"/>
      <c r="DMC61" s="249"/>
      <c r="DMD61" s="249"/>
      <c r="DME61" s="249"/>
      <c r="DMF61" s="249"/>
      <c r="DMG61" s="249"/>
      <c r="DMH61" s="249"/>
      <c r="DMI61" s="249"/>
      <c r="DMJ61" s="249"/>
      <c r="DMK61" s="249"/>
      <c r="DML61" s="249"/>
      <c r="DMM61" s="249"/>
      <c r="DMN61" s="249"/>
      <c r="DMO61" s="249"/>
      <c r="DMP61" s="249"/>
      <c r="DMQ61" s="249"/>
      <c r="DMR61" s="249"/>
      <c r="DMS61" s="249"/>
      <c r="DMT61" s="249"/>
      <c r="DMU61" s="249"/>
      <c r="DMV61" s="249"/>
      <c r="DMW61" s="249"/>
      <c r="DMX61" s="249"/>
      <c r="DMY61" s="249"/>
      <c r="DMZ61" s="249"/>
      <c r="DNA61" s="249"/>
      <c r="DNB61" s="249"/>
      <c r="DNC61" s="249"/>
      <c r="DND61" s="249"/>
      <c r="DNE61" s="249"/>
      <c r="DNF61" s="249"/>
      <c r="DNG61" s="249"/>
      <c r="DNH61" s="249"/>
      <c r="DNI61" s="249"/>
      <c r="DNJ61" s="249"/>
      <c r="DNK61" s="249"/>
      <c r="DNL61" s="249"/>
      <c r="DNM61" s="249"/>
      <c r="DNN61" s="249"/>
      <c r="DNO61" s="249"/>
      <c r="DNP61" s="249"/>
      <c r="DNQ61" s="249"/>
      <c r="DNR61" s="249"/>
      <c r="DNS61" s="249"/>
      <c r="DNT61" s="249"/>
      <c r="DNU61" s="249"/>
      <c r="DNV61" s="249"/>
      <c r="DNW61" s="249"/>
      <c r="DNX61" s="249"/>
      <c r="DNY61" s="249"/>
      <c r="DNZ61" s="249"/>
      <c r="DOA61" s="249"/>
      <c r="DOB61" s="249"/>
      <c r="DOC61" s="249"/>
      <c r="DOD61" s="249"/>
      <c r="DOE61" s="249"/>
      <c r="DOF61" s="249"/>
      <c r="DOG61" s="249"/>
      <c r="DOH61" s="249"/>
      <c r="DOI61" s="249"/>
      <c r="DOJ61" s="249"/>
      <c r="DOK61" s="249"/>
      <c r="DOL61" s="249"/>
      <c r="DOM61" s="249"/>
      <c r="DON61" s="249"/>
      <c r="DOO61" s="249"/>
      <c r="DOP61" s="249"/>
      <c r="DOQ61" s="249"/>
      <c r="DOR61" s="249"/>
      <c r="DOS61" s="249"/>
      <c r="DOT61" s="249"/>
      <c r="DOU61" s="249"/>
      <c r="DOV61" s="249"/>
      <c r="DOW61" s="249"/>
      <c r="DOX61" s="249"/>
      <c r="DOY61" s="249"/>
      <c r="DOZ61" s="249"/>
      <c r="DPA61" s="249"/>
      <c r="DPB61" s="249"/>
      <c r="DPC61" s="249"/>
      <c r="DPD61" s="249"/>
      <c r="DPE61" s="249"/>
      <c r="DPF61" s="249"/>
      <c r="DPG61" s="249"/>
      <c r="DPH61" s="249"/>
      <c r="DPI61" s="249"/>
      <c r="DPJ61" s="249"/>
      <c r="DPK61" s="249"/>
      <c r="DPL61" s="249"/>
      <c r="DPM61" s="249"/>
      <c r="DPN61" s="249"/>
      <c r="DPO61" s="249"/>
      <c r="DPP61" s="249"/>
      <c r="DPQ61" s="249"/>
      <c r="DPR61" s="249"/>
      <c r="DPS61" s="249"/>
      <c r="DPT61" s="249"/>
      <c r="DPU61" s="249"/>
      <c r="DPV61" s="249"/>
      <c r="DPW61" s="249"/>
      <c r="DPX61" s="249"/>
      <c r="DPY61" s="249"/>
      <c r="DPZ61" s="249"/>
      <c r="DQA61" s="249"/>
      <c r="DQB61" s="249"/>
      <c r="DQC61" s="249"/>
      <c r="DQD61" s="249"/>
      <c r="DQE61" s="249"/>
      <c r="DQF61" s="249"/>
      <c r="DQG61" s="249"/>
      <c r="DQH61" s="249"/>
      <c r="DQI61" s="249"/>
      <c r="DQJ61" s="249"/>
      <c r="DQK61" s="249"/>
      <c r="DQL61" s="249"/>
      <c r="DQM61" s="249"/>
      <c r="DQN61" s="249"/>
      <c r="DQO61" s="249"/>
      <c r="DQP61" s="249"/>
      <c r="DQQ61" s="249"/>
      <c r="DQR61" s="249"/>
      <c r="DQS61" s="249"/>
      <c r="DQT61" s="249"/>
      <c r="DQU61" s="249"/>
      <c r="DQV61" s="249"/>
      <c r="DQW61" s="249"/>
      <c r="DQX61" s="249"/>
      <c r="DQY61" s="249"/>
      <c r="DQZ61" s="249"/>
      <c r="DRA61" s="249"/>
      <c r="DRB61" s="249"/>
      <c r="DRC61" s="249"/>
      <c r="DRD61" s="249"/>
      <c r="DRE61" s="249"/>
      <c r="DRF61" s="249"/>
      <c r="DRG61" s="249"/>
      <c r="DRH61" s="249"/>
      <c r="DRI61" s="249"/>
      <c r="DRJ61" s="249"/>
      <c r="DRK61" s="249"/>
      <c r="DRL61" s="249"/>
      <c r="DRM61" s="249"/>
      <c r="DRN61" s="249"/>
      <c r="DRO61" s="249"/>
      <c r="DRP61" s="249"/>
      <c r="DRQ61" s="249"/>
      <c r="DRR61" s="249"/>
      <c r="DRS61" s="249"/>
      <c r="DRT61" s="249"/>
      <c r="DRU61" s="249"/>
      <c r="DRV61" s="249"/>
      <c r="DRW61" s="249"/>
      <c r="DRX61" s="249"/>
      <c r="DRY61" s="249"/>
      <c r="DRZ61" s="249"/>
      <c r="DSA61" s="249"/>
      <c r="DSB61" s="249"/>
      <c r="DSC61" s="249"/>
      <c r="DSD61" s="249"/>
      <c r="DSE61" s="249"/>
      <c r="DSF61" s="249"/>
      <c r="DSG61" s="249"/>
      <c r="DSH61" s="249"/>
      <c r="DSI61" s="249"/>
      <c r="DSJ61" s="249"/>
      <c r="DSK61" s="249"/>
      <c r="DSL61" s="249"/>
      <c r="DSM61" s="249"/>
      <c r="DSN61" s="249"/>
      <c r="DSO61" s="249"/>
      <c r="DSP61" s="249"/>
      <c r="DSQ61" s="249"/>
      <c r="DSR61" s="249"/>
      <c r="DSS61" s="249"/>
      <c r="DST61" s="249"/>
      <c r="DSU61" s="249"/>
      <c r="DSV61" s="249"/>
      <c r="DSW61" s="249"/>
      <c r="DSX61" s="249"/>
      <c r="DSY61" s="249"/>
      <c r="DSZ61" s="249"/>
      <c r="DTA61" s="249"/>
      <c r="DTB61" s="249"/>
      <c r="DTC61" s="249"/>
      <c r="DTD61" s="249"/>
      <c r="DTE61" s="249"/>
      <c r="DTF61" s="249"/>
      <c r="DTG61" s="249"/>
      <c r="DTH61" s="249"/>
      <c r="DTI61" s="249"/>
      <c r="DTJ61" s="249"/>
      <c r="DTK61" s="249"/>
      <c r="DTL61" s="249"/>
      <c r="DTM61" s="249"/>
      <c r="DTN61" s="249"/>
      <c r="DTO61" s="249"/>
      <c r="DTP61" s="249"/>
      <c r="DTQ61" s="249"/>
      <c r="DTR61" s="249"/>
      <c r="DTS61" s="249"/>
      <c r="DTT61" s="249"/>
      <c r="DTU61" s="249"/>
      <c r="DTV61" s="249"/>
      <c r="DTW61" s="249"/>
      <c r="DTX61" s="249"/>
      <c r="DTY61" s="249"/>
      <c r="DTZ61" s="249"/>
      <c r="DUA61" s="249"/>
      <c r="DUB61" s="249"/>
      <c r="DUC61" s="249"/>
      <c r="DUD61" s="249"/>
      <c r="DUE61" s="249"/>
      <c r="DUF61" s="249"/>
      <c r="DUG61" s="249"/>
      <c r="DUH61" s="249"/>
      <c r="DUI61" s="249"/>
      <c r="DUJ61" s="249"/>
      <c r="DUK61" s="249"/>
      <c r="DUL61" s="249"/>
      <c r="DUM61" s="249"/>
      <c r="DUN61" s="249"/>
      <c r="DUO61" s="249"/>
      <c r="DUP61" s="249"/>
      <c r="DUQ61" s="249"/>
      <c r="DUR61" s="249"/>
      <c r="DUS61" s="249"/>
      <c r="DUT61" s="249"/>
      <c r="DUU61" s="249"/>
      <c r="DUV61" s="249"/>
      <c r="DUW61" s="249"/>
      <c r="DUX61" s="249"/>
      <c r="DUY61" s="249"/>
      <c r="DUZ61" s="249"/>
      <c r="DVA61" s="249"/>
      <c r="DVB61" s="249"/>
      <c r="DVC61" s="249"/>
      <c r="DVD61" s="249"/>
      <c r="DVE61" s="249"/>
      <c r="DVF61" s="249"/>
      <c r="DVG61" s="249"/>
      <c r="DVH61" s="249"/>
      <c r="DVI61" s="249"/>
      <c r="DVJ61" s="249"/>
      <c r="DVK61" s="249"/>
      <c r="DVL61" s="249"/>
      <c r="DVM61" s="249"/>
      <c r="DVN61" s="249"/>
      <c r="DVO61" s="249"/>
      <c r="DVP61" s="249"/>
      <c r="DVQ61" s="249"/>
      <c r="DVR61" s="249"/>
      <c r="DVS61" s="249"/>
      <c r="DVT61" s="249"/>
      <c r="DVU61" s="249"/>
      <c r="DVV61" s="249"/>
      <c r="DVW61" s="249"/>
      <c r="DVX61" s="249"/>
      <c r="DVY61" s="249"/>
      <c r="DVZ61" s="249"/>
      <c r="DWA61" s="249"/>
      <c r="DWB61" s="249"/>
      <c r="DWC61" s="249"/>
      <c r="DWD61" s="249"/>
      <c r="DWE61" s="249"/>
      <c r="DWF61" s="249"/>
      <c r="DWG61" s="249"/>
      <c r="DWH61" s="249"/>
      <c r="DWI61" s="249"/>
      <c r="DWJ61" s="249"/>
      <c r="DWK61" s="249"/>
      <c r="DWL61" s="249"/>
      <c r="DWM61" s="249"/>
      <c r="DWN61" s="249"/>
      <c r="DWO61" s="249"/>
      <c r="DWP61" s="249"/>
      <c r="DWQ61" s="249"/>
      <c r="DWR61" s="249"/>
      <c r="DWS61" s="249"/>
      <c r="DWT61" s="249"/>
      <c r="DWU61" s="249"/>
      <c r="DWV61" s="249"/>
      <c r="DWW61" s="249"/>
      <c r="DWX61" s="249"/>
      <c r="DWY61" s="249"/>
      <c r="DWZ61" s="249"/>
      <c r="DXA61" s="249"/>
      <c r="DXB61" s="249"/>
      <c r="DXC61" s="249"/>
      <c r="DXD61" s="249"/>
      <c r="DXE61" s="249"/>
      <c r="DXF61" s="249"/>
      <c r="DXG61" s="249"/>
      <c r="DXH61" s="249"/>
      <c r="DXI61" s="249"/>
      <c r="DXJ61" s="249"/>
      <c r="DXK61" s="249"/>
      <c r="DXL61" s="249"/>
      <c r="DXM61" s="249"/>
      <c r="DXN61" s="249"/>
      <c r="DXO61" s="249"/>
      <c r="DXP61" s="249"/>
      <c r="DXQ61" s="249"/>
      <c r="DXR61" s="249"/>
      <c r="DXS61" s="249"/>
      <c r="DXT61" s="249"/>
      <c r="DXU61" s="249"/>
      <c r="DXV61" s="249"/>
      <c r="DXW61" s="249"/>
      <c r="DXX61" s="249"/>
      <c r="DXY61" s="249"/>
      <c r="DXZ61" s="249"/>
      <c r="DYA61" s="249"/>
      <c r="DYB61" s="249"/>
      <c r="DYC61" s="249"/>
      <c r="DYD61" s="249"/>
      <c r="DYE61" s="249"/>
      <c r="DYF61" s="249"/>
      <c r="DYG61" s="249"/>
      <c r="DYH61" s="249"/>
      <c r="DYI61" s="249"/>
      <c r="DYJ61" s="249"/>
      <c r="DYK61" s="249"/>
      <c r="DYL61" s="249"/>
      <c r="DYM61" s="249"/>
      <c r="DYN61" s="249"/>
      <c r="DYO61" s="249"/>
      <c r="DYP61" s="249"/>
      <c r="DYQ61" s="249"/>
      <c r="DYR61" s="249"/>
      <c r="DYS61" s="249"/>
      <c r="DYT61" s="249"/>
      <c r="DYU61" s="249"/>
      <c r="DYV61" s="249"/>
      <c r="DYW61" s="249"/>
      <c r="DYX61" s="249"/>
      <c r="DYY61" s="249"/>
      <c r="DYZ61" s="249"/>
      <c r="DZA61" s="249"/>
      <c r="DZB61" s="249"/>
      <c r="DZC61" s="249"/>
      <c r="DZD61" s="249"/>
      <c r="DZE61" s="249"/>
      <c r="DZF61" s="249"/>
      <c r="DZG61" s="249"/>
      <c r="DZH61" s="249"/>
      <c r="DZI61" s="249"/>
      <c r="DZJ61" s="249"/>
      <c r="DZK61" s="249"/>
      <c r="DZL61" s="249"/>
      <c r="DZM61" s="249"/>
      <c r="DZN61" s="249"/>
      <c r="DZO61" s="249"/>
      <c r="DZP61" s="249"/>
      <c r="DZQ61" s="249"/>
      <c r="DZR61" s="249"/>
      <c r="DZS61" s="249"/>
      <c r="DZT61" s="249"/>
      <c r="DZU61" s="249"/>
      <c r="DZV61" s="249"/>
      <c r="DZW61" s="249"/>
      <c r="DZX61" s="249"/>
      <c r="DZY61" s="249"/>
      <c r="DZZ61" s="249"/>
      <c r="EAA61" s="249"/>
      <c r="EAB61" s="249"/>
      <c r="EAC61" s="249"/>
      <c r="EAD61" s="249"/>
      <c r="EAE61" s="249"/>
      <c r="EAF61" s="249"/>
      <c r="EAG61" s="249"/>
      <c r="EAH61" s="249"/>
      <c r="EAI61" s="249"/>
      <c r="EAJ61" s="249"/>
      <c r="EAK61" s="249"/>
      <c r="EAL61" s="249"/>
      <c r="EAM61" s="249"/>
      <c r="EAN61" s="249"/>
      <c r="EAO61" s="249"/>
      <c r="EAP61" s="249"/>
      <c r="EAQ61" s="249"/>
      <c r="EAR61" s="249"/>
      <c r="EAS61" s="249"/>
      <c r="EAT61" s="249"/>
      <c r="EAU61" s="249"/>
      <c r="EAV61" s="249"/>
      <c r="EAW61" s="249"/>
      <c r="EAX61" s="249"/>
      <c r="EAY61" s="249"/>
      <c r="EAZ61" s="249"/>
      <c r="EBA61" s="249"/>
      <c r="EBB61" s="249"/>
      <c r="EBC61" s="249"/>
      <c r="EBD61" s="249"/>
      <c r="EBE61" s="249"/>
      <c r="EBF61" s="249"/>
      <c r="EBG61" s="249"/>
      <c r="EBH61" s="249"/>
      <c r="EBI61" s="249"/>
      <c r="EBJ61" s="249"/>
      <c r="EBK61" s="249"/>
      <c r="EBL61" s="249"/>
      <c r="EBM61" s="249"/>
      <c r="EBN61" s="249"/>
      <c r="EBO61" s="249"/>
      <c r="EBP61" s="249"/>
      <c r="EBQ61" s="249"/>
      <c r="EBR61" s="249"/>
      <c r="EBS61" s="249"/>
      <c r="EBT61" s="249"/>
      <c r="EBU61" s="249"/>
      <c r="EBV61" s="249"/>
      <c r="EBW61" s="249"/>
      <c r="EBX61" s="249"/>
      <c r="EBY61" s="249"/>
      <c r="EBZ61" s="249"/>
      <c r="ECA61" s="249"/>
      <c r="ECB61" s="249"/>
      <c r="ECC61" s="249"/>
      <c r="ECD61" s="249"/>
      <c r="ECE61" s="249"/>
      <c r="ECF61" s="249"/>
      <c r="ECG61" s="249"/>
      <c r="ECH61" s="249"/>
      <c r="ECI61" s="249"/>
      <c r="ECJ61" s="249"/>
      <c r="ECK61" s="249"/>
      <c r="ECL61" s="249"/>
      <c r="ECM61" s="249"/>
      <c r="ECN61" s="249"/>
      <c r="ECO61" s="249"/>
      <c r="ECP61" s="249"/>
      <c r="ECQ61" s="249"/>
      <c r="ECR61" s="249"/>
      <c r="ECS61" s="249"/>
      <c r="ECT61" s="249"/>
      <c r="ECU61" s="249"/>
      <c r="ECV61" s="249"/>
      <c r="ECW61" s="249"/>
      <c r="ECX61" s="249"/>
      <c r="ECY61" s="249"/>
      <c r="ECZ61" s="249"/>
      <c r="EDA61" s="249"/>
      <c r="EDB61" s="249"/>
      <c r="EDC61" s="249"/>
      <c r="EDD61" s="249"/>
      <c r="EDE61" s="249"/>
      <c r="EDF61" s="249"/>
      <c r="EDG61" s="249"/>
      <c r="EDH61" s="249"/>
      <c r="EDI61" s="249"/>
      <c r="EDJ61" s="249"/>
      <c r="EDK61" s="249"/>
      <c r="EDL61" s="249"/>
      <c r="EDM61" s="249"/>
      <c r="EDN61" s="249"/>
      <c r="EDO61" s="249"/>
      <c r="EDP61" s="249"/>
      <c r="EDQ61" s="249"/>
      <c r="EDR61" s="249"/>
      <c r="EDS61" s="249"/>
      <c r="EDT61" s="249"/>
      <c r="EDU61" s="249"/>
      <c r="EDV61" s="249"/>
      <c r="EDW61" s="249"/>
      <c r="EDX61" s="249"/>
      <c r="EDY61" s="249"/>
      <c r="EDZ61" s="249"/>
      <c r="EEA61" s="249"/>
      <c r="EEB61" s="249"/>
      <c r="EEC61" s="249"/>
      <c r="EED61" s="249"/>
      <c r="EEE61" s="249"/>
      <c r="EEF61" s="249"/>
      <c r="EEG61" s="249"/>
      <c r="EEH61" s="249"/>
      <c r="EEI61" s="249"/>
      <c r="EEJ61" s="249"/>
      <c r="EEK61" s="249"/>
      <c r="EEL61" s="249"/>
      <c r="EEM61" s="249"/>
      <c r="EEN61" s="249"/>
      <c r="EEO61" s="249"/>
      <c r="EEP61" s="249"/>
      <c r="EEQ61" s="249"/>
      <c r="EER61" s="249"/>
      <c r="EES61" s="249"/>
      <c r="EET61" s="249"/>
      <c r="EEU61" s="249"/>
      <c r="EEV61" s="249"/>
      <c r="EEW61" s="249"/>
      <c r="EEX61" s="249"/>
      <c r="EEY61" s="249"/>
      <c r="EEZ61" s="249"/>
      <c r="EFA61" s="249"/>
      <c r="EFB61" s="249"/>
      <c r="EFC61" s="249"/>
      <c r="EFD61" s="249"/>
      <c r="EFE61" s="249"/>
      <c r="EFF61" s="249"/>
      <c r="EFG61" s="249"/>
      <c r="EFH61" s="249"/>
      <c r="EFI61" s="249"/>
      <c r="EFJ61" s="249"/>
      <c r="EFK61" s="249"/>
      <c r="EFL61" s="249"/>
      <c r="EFM61" s="249"/>
      <c r="EFN61" s="249"/>
      <c r="EFO61" s="249"/>
      <c r="EFP61" s="249"/>
      <c r="EFQ61" s="249"/>
      <c r="EFR61" s="249"/>
      <c r="EFS61" s="249"/>
      <c r="EFT61" s="249"/>
      <c r="EFU61" s="249"/>
      <c r="EFV61" s="249"/>
      <c r="EFW61" s="249"/>
      <c r="EFX61" s="249"/>
      <c r="EFY61" s="249"/>
      <c r="EFZ61" s="249"/>
      <c r="EGA61" s="249"/>
      <c r="EGB61" s="249"/>
      <c r="EGC61" s="249"/>
      <c r="EGD61" s="249"/>
      <c r="EGE61" s="249"/>
      <c r="EGF61" s="249"/>
      <c r="EGG61" s="249"/>
      <c r="EGH61" s="249"/>
      <c r="EGI61" s="249"/>
      <c r="EGJ61" s="249"/>
      <c r="EGK61" s="249"/>
      <c r="EGL61" s="249"/>
      <c r="EGM61" s="249"/>
      <c r="EGN61" s="249"/>
      <c r="EGO61" s="249"/>
      <c r="EGP61" s="249"/>
      <c r="EGQ61" s="249"/>
      <c r="EGR61" s="249"/>
      <c r="EGS61" s="249"/>
      <c r="EGT61" s="249"/>
      <c r="EGU61" s="249"/>
      <c r="EGV61" s="249"/>
      <c r="EGW61" s="249"/>
      <c r="EGX61" s="249"/>
      <c r="EGY61" s="249"/>
      <c r="EGZ61" s="249"/>
      <c r="EHA61" s="249"/>
      <c r="EHB61" s="249"/>
      <c r="EHC61" s="249"/>
      <c r="EHD61" s="249"/>
      <c r="EHE61" s="249"/>
      <c r="EHF61" s="249"/>
      <c r="EHG61" s="249"/>
      <c r="EHH61" s="249"/>
      <c r="EHI61" s="249"/>
      <c r="EHJ61" s="249"/>
      <c r="EHK61" s="249"/>
      <c r="EHL61" s="249"/>
      <c r="EHM61" s="249"/>
      <c r="EHN61" s="249"/>
      <c r="EHO61" s="249"/>
      <c r="EHP61" s="249"/>
      <c r="EHQ61" s="249"/>
      <c r="EHR61" s="249"/>
      <c r="EHS61" s="249"/>
      <c r="EHT61" s="249"/>
      <c r="EHU61" s="249"/>
      <c r="EHV61" s="249"/>
      <c r="EHW61" s="249"/>
      <c r="EHX61" s="249"/>
      <c r="EHY61" s="249"/>
      <c r="EHZ61" s="249"/>
      <c r="EIA61" s="249"/>
      <c r="EIB61" s="249"/>
      <c r="EIC61" s="249"/>
      <c r="EID61" s="249"/>
      <c r="EIE61" s="249"/>
      <c r="EIF61" s="249"/>
      <c r="EIG61" s="249"/>
      <c r="EIH61" s="249"/>
      <c r="EII61" s="249"/>
      <c r="EIJ61" s="249"/>
      <c r="EIK61" s="249"/>
      <c r="EIL61" s="249"/>
      <c r="EIM61" s="249"/>
      <c r="EIN61" s="249"/>
      <c r="EIO61" s="249"/>
      <c r="EIP61" s="249"/>
      <c r="EIQ61" s="249"/>
      <c r="EIR61" s="249"/>
      <c r="EIS61" s="249"/>
      <c r="EIT61" s="249"/>
      <c r="EIU61" s="249"/>
      <c r="EIV61" s="249"/>
      <c r="EIW61" s="249"/>
      <c r="EIX61" s="249"/>
      <c r="EIY61" s="249"/>
      <c r="EIZ61" s="249"/>
      <c r="EJA61" s="249"/>
      <c r="EJB61" s="249"/>
      <c r="EJC61" s="249"/>
      <c r="EJD61" s="249"/>
      <c r="EJE61" s="249"/>
      <c r="EJF61" s="249"/>
      <c r="EJG61" s="249"/>
      <c r="EJH61" s="249"/>
      <c r="EJI61" s="249"/>
      <c r="EJJ61" s="249"/>
      <c r="EJK61" s="249"/>
      <c r="EJL61" s="249"/>
      <c r="EJM61" s="249"/>
      <c r="EJN61" s="249"/>
      <c r="EJO61" s="249"/>
      <c r="EJP61" s="249"/>
      <c r="EJQ61" s="249"/>
      <c r="EJR61" s="249"/>
      <c r="EJS61" s="249"/>
      <c r="EJT61" s="249"/>
      <c r="EJU61" s="249"/>
      <c r="EJV61" s="249"/>
      <c r="EJW61" s="249"/>
      <c r="EJX61" s="249"/>
      <c r="EJY61" s="249"/>
      <c r="EJZ61" s="249"/>
      <c r="EKA61" s="249"/>
      <c r="EKB61" s="249"/>
      <c r="EKC61" s="249"/>
      <c r="EKD61" s="249"/>
      <c r="EKE61" s="249"/>
      <c r="EKF61" s="249"/>
      <c r="EKG61" s="249"/>
      <c r="EKH61" s="249"/>
      <c r="EKI61" s="249"/>
      <c r="EKJ61" s="249"/>
      <c r="EKK61" s="249"/>
      <c r="EKL61" s="249"/>
      <c r="EKM61" s="249"/>
      <c r="EKN61" s="249"/>
      <c r="EKO61" s="249"/>
      <c r="EKP61" s="249"/>
      <c r="EKQ61" s="249"/>
      <c r="EKR61" s="249"/>
      <c r="EKS61" s="249"/>
      <c r="EKT61" s="249"/>
      <c r="EKU61" s="249"/>
      <c r="EKV61" s="249"/>
      <c r="EKW61" s="249"/>
      <c r="EKX61" s="249"/>
      <c r="EKY61" s="249"/>
      <c r="EKZ61" s="249"/>
      <c r="ELA61" s="249"/>
      <c r="ELB61" s="249"/>
      <c r="ELC61" s="249"/>
      <c r="ELD61" s="249"/>
      <c r="ELE61" s="249"/>
      <c r="ELF61" s="249"/>
      <c r="ELG61" s="249"/>
      <c r="ELH61" s="249"/>
      <c r="ELI61" s="249"/>
      <c r="ELJ61" s="249"/>
      <c r="ELK61" s="249"/>
      <c r="ELL61" s="249"/>
      <c r="ELM61" s="249"/>
      <c r="ELN61" s="249"/>
      <c r="ELO61" s="249"/>
      <c r="ELP61" s="249"/>
      <c r="ELQ61" s="249"/>
      <c r="ELR61" s="249"/>
      <c r="ELS61" s="249"/>
      <c r="ELT61" s="249"/>
      <c r="ELU61" s="249"/>
      <c r="ELV61" s="249"/>
      <c r="ELW61" s="249"/>
      <c r="ELX61" s="249"/>
      <c r="ELY61" s="249"/>
      <c r="ELZ61" s="249"/>
      <c r="EMA61" s="249"/>
      <c r="EMB61" s="249"/>
      <c r="EMC61" s="249"/>
      <c r="EMD61" s="249"/>
      <c r="EME61" s="249"/>
      <c r="EMF61" s="249"/>
      <c r="EMG61" s="249"/>
      <c r="EMH61" s="249"/>
      <c r="EMI61" s="249"/>
      <c r="EMJ61" s="249"/>
      <c r="EMK61" s="249"/>
      <c r="EML61" s="249"/>
      <c r="EMM61" s="249"/>
      <c r="EMN61" s="249"/>
      <c r="EMO61" s="249"/>
      <c r="EMP61" s="249"/>
      <c r="EMQ61" s="249"/>
      <c r="EMR61" s="249"/>
      <c r="EMS61" s="249"/>
      <c r="EMT61" s="249"/>
      <c r="EMU61" s="249"/>
      <c r="EMV61" s="249"/>
      <c r="EMW61" s="249"/>
      <c r="EMX61" s="249"/>
      <c r="EMY61" s="249"/>
      <c r="EMZ61" s="249"/>
      <c r="ENA61" s="249"/>
      <c r="ENB61" s="249"/>
      <c r="ENC61" s="249"/>
      <c r="END61" s="249"/>
      <c r="ENE61" s="249"/>
      <c r="ENF61" s="249"/>
      <c r="ENG61" s="249"/>
      <c r="ENH61" s="249"/>
      <c r="ENI61" s="249"/>
      <c r="ENJ61" s="249"/>
      <c r="ENK61" s="249"/>
      <c r="ENL61" s="249"/>
      <c r="ENM61" s="249"/>
      <c r="ENN61" s="249"/>
      <c r="ENO61" s="249"/>
      <c r="ENP61" s="249"/>
      <c r="ENQ61" s="249"/>
      <c r="ENR61" s="249"/>
      <c r="ENS61" s="249"/>
      <c r="ENT61" s="249"/>
      <c r="ENU61" s="249"/>
      <c r="ENV61" s="249"/>
      <c r="ENW61" s="249"/>
      <c r="ENX61" s="249"/>
      <c r="ENY61" s="249"/>
      <c r="ENZ61" s="249"/>
      <c r="EOA61" s="249"/>
      <c r="EOB61" s="249"/>
      <c r="EOC61" s="249"/>
      <c r="EOD61" s="249"/>
      <c r="EOE61" s="249"/>
      <c r="EOF61" s="249"/>
      <c r="EOG61" s="249"/>
      <c r="EOH61" s="249"/>
      <c r="EOI61" s="249"/>
      <c r="EOJ61" s="249"/>
      <c r="EOK61" s="249"/>
      <c r="EOL61" s="249"/>
      <c r="EOM61" s="249"/>
      <c r="EON61" s="249"/>
      <c r="EOO61" s="249"/>
      <c r="EOP61" s="249"/>
      <c r="EOQ61" s="249"/>
      <c r="EOR61" s="249"/>
      <c r="EOS61" s="249"/>
      <c r="EOT61" s="249"/>
      <c r="EOU61" s="249"/>
      <c r="EOV61" s="249"/>
      <c r="EOW61" s="249"/>
      <c r="EOX61" s="249"/>
      <c r="EOY61" s="249"/>
      <c r="EOZ61" s="249"/>
      <c r="EPA61" s="249"/>
      <c r="EPB61" s="249"/>
      <c r="EPC61" s="249"/>
      <c r="EPD61" s="249"/>
      <c r="EPE61" s="249"/>
      <c r="EPF61" s="249"/>
      <c r="EPG61" s="249"/>
      <c r="EPH61" s="249"/>
      <c r="EPI61" s="249"/>
      <c r="EPJ61" s="249"/>
      <c r="EPK61" s="249"/>
      <c r="EPL61" s="249"/>
      <c r="EPM61" s="249"/>
      <c r="EPN61" s="249"/>
      <c r="EPO61" s="249"/>
      <c r="EPP61" s="249"/>
      <c r="EPQ61" s="249"/>
      <c r="EPR61" s="249"/>
      <c r="EPS61" s="249"/>
      <c r="EPT61" s="249"/>
      <c r="EPU61" s="249"/>
      <c r="EPV61" s="249"/>
      <c r="EPW61" s="249"/>
      <c r="EPX61" s="249"/>
      <c r="EPY61" s="249"/>
      <c r="EPZ61" s="249"/>
      <c r="EQA61" s="249"/>
      <c r="EQB61" s="249"/>
      <c r="EQC61" s="249"/>
      <c r="EQD61" s="249"/>
      <c r="EQE61" s="249"/>
      <c r="EQF61" s="249"/>
      <c r="EQG61" s="249"/>
      <c r="EQH61" s="249"/>
      <c r="EQI61" s="249"/>
      <c r="EQJ61" s="249"/>
      <c r="EQK61" s="249"/>
      <c r="EQL61" s="249"/>
      <c r="EQM61" s="249"/>
      <c r="EQN61" s="249"/>
      <c r="EQO61" s="249"/>
      <c r="EQP61" s="249"/>
      <c r="EQQ61" s="249"/>
      <c r="EQR61" s="249"/>
      <c r="EQS61" s="249"/>
      <c r="EQT61" s="249"/>
      <c r="EQU61" s="249"/>
      <c r="EQV61" s="249"/>
      <c r="EQW61" s="249"/>
      <c r="EQX61" s="249"/>
      <c r="EQY61" s="249"/>
      <c r="EQZ61" s="249"/>
      <c r="ERA61" s="249"/>
      <c r="ERB61" s="249"/>
      <c r="ERC61" s="249"/>
      <c r="ERD61" s="249"/>
      <c r="ERE61" s="249"/>
      <c r="ERF61" s="249"/>
      <c r="ERG61" s="249"/>
      <c r="ERH61" s="249"/>
      <c r="ERI61" s="249"/>
      <c r="ERJ61" s="249"/>
      <c r="ERK61" s="249"/>
      <c r="ERL61" s="249"/>
      <c r="ERM61" s="249"/>
      <c r="ERN61" s="249"/>
      <c r="ERO61" s="249"/>
      <c r="ERP61" s="249"/>
      <c r="ERQ61" s="249"/>
      <c r="ERR61" s="249"/>
      <c r="ERS61" s="249"/>
      <c r="ERT61" s="249"/>
      <c r="ERU61" s="249"/>
      <c r="ERV61" s="249"/>
      <c r="ERW61" s="249"/>
      <c r="ERX61" s="249"/>
      <c r="ERY61" s="249"/>
      <c r="ERZ61" s="249"/>
      <c r="ESA61" s="249"/>
      <c r="ESB61" s="249"/>
      <c r="ESC61" s="249"/>
      <c r="ESD61" s="249"/>
      <c r="ESE61" s="249"/>
      <c r="ESF61" s="249"/>
      <c r="ESG61" s="249"/>
      <c r="ESH61" s="249"/>
      <c r="ESI61" s="249"/>
      <c r="ESJ61" s="249"/>
      <c r="ESK61" s="249"/>
      <c r="ESL61" s="249"/>
      <c r="ESM61" s="249"/>
      <c r="ESN61" s="249"/>
      <c r="ESO61" s="249"/>
      <c r="ESP61" s="249"/>
      <c r="ESQ61" s="249"/>
      <c r="ESR61" s="249"/>
      <c r="ESS61" s="249"/>
      <c r="EST61" s="249"/>
      <c r="ESU61" s="249"/>
      <c r="ESV61" s="249"/>
      <c r="ESW61" s="249"/>
      <c r="ESX61" s="249"/>
      <c r="ESY61" s="249"/>
      <c r="ESZ61" s="249"/>
      <c r="ETA61" s="249"/>
      <c r="ETB61" s="249"/>
      <c r="ETC61" s="249"/>
      <c r="ETD61" s="249"/>
      <c r="ETE61" s="249"/>
      <c r="ETF61" s="249"/>
      <c r="ETG61" s="249"/>
      <c r="ETH61" s="249"/>
      <c r="ETI61" s="249"/>
      <c r="ETJ61" s="249"/>
      <c r="ETK61" s="249"/>
      <c r="ETL61" s="249"/>
      <c r="ETM61" s="249"/>
      <c r="ETN61" s="249"/>
      <c r="ETO61" s="249"/>
      <c r="ETP61" s="249"/>
      <c r="ETQ61" s="249"/>
      <c r="ETR61" s="249"/>
      <c r="ETS61" s="249"/>
      <c r="ETT61" s="249"/>
      <c r="ETU61" s="249"/>
      <c r="ETV61" s="249"/>
      <c r="ETW61" s="249"/>
      <c r="ETX61" s="249"/>
      <c r="ETY61" s="249"/>
      <c r="ETZ61" s="249"/>
      <c r="EUA61" s="249"/>
      <c r="EUB61" s="249"/>
      <c r="EUC61" s="249"/>
      <c r="EUD61" s="249"/>
      <c r="EUE61" s="249"/>
      <c r="EUF61" s="249"/>
      <c r="EUG61" s="249"/>
      <c r="EUH61" s="249"/>
      <c r="EUI61" s="249"/>
      <c r="EUJ61" s="249"/>
      <c r="EUK61" s="249"/>
      <c r="EUL61" s="249"/>
      <c r="EUM61" s="249"/>
      <c r="EUN61" s="249"/>
      <c r="EUO61" s="249"/>
      <c r="EUP61" s="249"/>
      <c r="EUQ61" s="249"/>
      <c r="EUR61" s="249"/>
      <c r="EUS61" s="249"/>
      <c r="EUT61" s="249"/>
      <c r="EUU61" s="249"/>
      <c r="EUV61" s="249"/>
      <c r="EUW61" s="249"/>
      <c r="EUX61" s="249"/>
      <c r="EUY61" s="249"/>
      <c r="EUZ61" s="249"/>
      <c r="EVA61" s="249"/>
      <c r="EVB61" s="249"/>
      <c r="EVC61" s="249"/>
      <c r="EVD61" s="249"/>
      <c r="EVE61" s="249"/>
      <c r="EVF61" s="249"/>
      <c r="EVG61" s="249"/>
      <c r="EVH61" s="249"/>
      <c r="EVI61" s="249"/>
      <c r="EVJ61" s="249"/>
      <c r="EVK61" s="249"/>
      <c r="EVL61" s="249"/>
      <c r="EVM61" s="249"/>
      <c r="EVN61" s="249"/>
      <c r="EVO61" s="249"/>
      <c r="EVP61" s="249"/>
      <c r="EVQ61" s="249"/>
      <c r="EVR61" s="249"/>
      <c r="EVS61" s="249"/>
      <c r="EVT61" s="249"/>
      <c r="EVU61" s="249"/>
      <c r="EVV61" s="249"/>
      <c r="EVW61" s="249"/>
      <c r="EVX61" s="249"/>
      <c r="EVY61" s="249"/>
      <c r="EVZ61" s="249"/>
      <c r="EWA61" s="249"/>
      <c r="EWB61" s="249"/>
      <c r="EWC61" s="249"/>
      <c r="EWD61" s="249"/>
      <c r="EWE61" s="249"/>
      <c r="EWF61" s="249"/>
      <c r="EWG61" s="249"/>
      <c r="EWH61" s="249"/>
      <c r="EWI61" s="249"/>
      <c r="EWJ61" s="249"/>
      <c r="EWK61" s="249"/>
      <c r="EWL61" s="249"/>
      <c r="EWM61" s="249"/>
      <c r="EWN61" s="249"/>
      <c r="EWO61" s="249"/>
      <c r="EWP61" s="249"/>
      <c r="EWQ61" s="249"/>
      <c r="EWR61" s="249"/>
      <c r="EWS61" s="249"/>
      <c r="EWT61" s="249"/>
      <c r="EWU61" s="249"/>
      <c r="EWV61" s="249"/>
      <c r="EWW61" s="249"/>
      <c r="EWX61" s="249"/>
      <c r="EWY61" s="249"/>
      <c r="EWZ61" s="249"/>
      <c r="EXA61" s="249"/>
      <c r="EXB61" s="249"/>
      <c r="EXC61" s="249"/>
      <c r="EXD61" s="249"/>
      <c r="EXE61" s="249"/>
      <c r="EXF61" s="249"/>
      <c r="EXG61" s="249"/>
      <c r="EXH61" s="249"/>
      <c r="EXI61" s="249"/>
      <c r="EXJ61" s="249"/>
      <c r="EXK61" s="249"/>
      <c r="EXL61" s="249"/>
      <c r="EXM61" s="249"/>
      <c r="EXN61" s="249"/>
      <c r="EXO61" s="249"/>
      <c r="EXP61" s="249"/>
      <c r="EXQ61" s="249"/>
      <c r="EXR61" s="249"/>
      <c r="EXS61" s="249"/>
      <c r="EXT61" s="249"/>
      <c r="EXU61" s="249"/>
      <c r="EXV61" s="249"/>
      <c r="EXW61" s="249"/>
      <c r="EXX61" s="249"/>
      <c r="EXY61" s="249"/>
      <c r="EXZ61" s="249"/>
      <c r="EYA61" s="249"/>
      <c r="EYB61" s="249"/>
      <c r="EYC61" s="249"/>
      <c r="EYD61" s="249"/>
      <c r="EYE61" s="249"/>
      <c r="EYF61" s="249"/>
      <c r="EYG61" s="249"/>
      <c r="EYH61" s="249"/>
      <c r="EYI61" s="249"/>
      <c r="EYJ61" s="249"/>
      <c r="EYK61" s="249"/>
      <c r="EYL61" s="249"/>
      <c r="EYM61" s="249"/>
      <c r="EYN61" s="249"/>
      <c r="EYO61" s="249"/>
      <c r="EYP61" s="249"/>
      <c r="EYQ61" s="249"/>
      <c r="EYR61" s="249"/>
      <c r="EYS61" s="249"/>
      <c r="EYT61" s="249"/>
      <c r="EYU61" s="249"/>
      <c r="EYV61" s="249"/>
      <c r="EYW61" s="249"/>
      <c r="EYX61" s="249"/>
      <c r="EYY61" s="249"/>
      <c r="EYZ61" s="249"/>
      <c r="EZA61" s="249"/>
      <c r="EZB61" s="249"/>
      <c r="EZC61" s="249"/>
      <c r="EZD61" s="249"/>
      <c r="EZE61" s="249"/>
      <c r="EZF61" s="249"/>
      <c r="EZG61" s="249"/>
      <c r="EZH61" s="249"/>
      <c r="EZI61" s="249"/>
      <c r="EZJ61" s="249"/>
      <c r="EZK61" s="249"/>
      <c r="EZL61" s="249"/>
      <c r="EZM61" s="249"/>
      <c r="EZN61" s="249"/>
      <c r="EZO61" s="249"/>
      <c r="EZP61" s="249"/>
      <c r="EZQ61" s="249"/>
      <c r="EZR61" s="249"/>
      <c r="EZS61" s="249"/>
      <c r="EZT61" s="249"/>
      <c r="EZU61" s="249"/>
      <c r="EZV61" s="249"/>
      <c r="EZW61" s="249"/>
      <c r="EZX61" s="249"/>
      <c r="EZY61" s="249"/>
      <c r="EZZ61" s="249"/>
      <c r="FAA61" s="249"/>
      <c r="FAB61" s="249"/>
      <c r="FAC61" s="249"/>
      <c r="FAD61" s="249"/>
      <c r="FAE61" s="249"/>
      <c r="FAF61" s="249"/>
      <c r="FAG61" s="249"/>
      <c r="FAH61" s="249"/>
      <c r="FAI61" s="249"/>
      <c r="FAJ61" s="249"/>
      <c r="FAK61" s="249"/>
      <c r="FAL61" s="249"/>
      <c r="FAM61" s="249"/>
      <c r="FAN61" s="249"/>
      <c r="FAO61" s="249"/>
      <c r="FAP61" s="249"/>
      <c r="FAQ61" s="249"/>
      <c r="FAR61" s="249"/>
      <c r="FAS61" s="249"/>
      <c r="FAT61" s="249"/>
      <c r="FAU61" s="249"/>
      <c r="FAV61" s="249"/>
      <c r="FAW61" s="249"/>
      <c r="FAX61" s="249"/>
      <c r="FAY61" s="249"/>
      <c r="FAZ61" s="249"/>
      <c r="FBA61" s="249"/>
      <c r="FBB61" s="249"/>
      <c r="FBC61" s="249"/>
      <c r="FBD61" s="249"/>
      <c r="FBE61" s="249"/>
      <c r="FBF61" s="249"/>
      <c r="FBG61" s="249"/>
      <c r="FBH61" s="249"/>
      <c r="FBI61" s="249"/>
      <c r="FBJ61" s="249"/>
      <c r="FBK61" s="249"/>
      <c r="FBL61" s="249"/>
      <c r="FBM61" s="249"/>
      <c r="FBN61" s="249"/>
      <c r="FBO61" s="249"/>
      <c r="FBP61" s="249"/>
      <c r="FBQ61" s="249"/>
      <c r="FBR61" s="249"/>
      <c r="FBS61" s="249"/>
      <c r="FBT61" s="249"/>
      <c r="FBU61" s="249"/>
      <c r="FBV61" s="249"/>
      <c r="FBW61" s="249"/>
      <c r="FBX61" s="249"/>
      <c r="FBY61" s="249"/>
      <c r="FBZ61" s="249"/>
      <c r="FCA61" s="249"/>
      <c r="FCB61" s="249"/>
      <c r="FCC61" s="249"/>
      <c r="FCD61" s="249"/>
      <c r="FCE61" s="249"/>
      <c r="FCF61" s="249"/>
      <c r="FCG61" s="249"/>
      <c r="FCH61" s="249"/>
      <c r="FCI61" s="249"/>
      <c r="FCJ61" s="249"/>
      <c r="FCK61" s="249"/>
      <c r="FCL61" s="249"/>
      <c r="FCM61" s="249"/>
      <c r="FCN61" s="249"/>
      <c r="FCO61" s="249"/>
      <c r="FCP61" s="249"/>
      <c r="FCQ61" s="249"/>
      <c r="FCR61" s="249"/>
      <c r="FCS61" s="249"/>
      <c r="FCT61" s="249"/>
      <c r="FCU61" s="249"/>
      <c r="FCV61" s="249"/>
      <c r="FCW61" s="249"/>
      <c r="FCX61" s="249"/>
      <c r="FCY61" s="249"/>
      <c r="FCZ61" s="249"/>
      <c r="FDA61" s="249"/>
      <c r="FDB61" s="249"/>
      <c r="FDC61" s="249"/>
      <c r="FDD61" s="249"/>
      <c r="FDE61" s="249"/>
      <c r="FDF61" s="249"/>
      <c r="FDG61" s="249"/>
      <c r="FDH61" s="249"/>
      <c r="FDI61" s="249"/>
      <c r="FDJ61" s="249"/>
      <c r="FDK61" s="249"/>
      <c r="FDL61" s="249"/>
      <c r="FDM61" s="249"/>
      <c r="FDN61" s="249"/>
      <c r="FDO61" s="249"/>
      <c r="FDP61" s="249"/>
      <c r="FDQ61" s="249"/>
      <c r="FDR61" s="249"/>
      <c r="FDS61" s="249"/>
      <c r="FDT61" s="249"/>
      <c r="FDU61" s="249"/>
      <c r="FDV61" s="249"/>
      <c r="FDW61" s="249"/>
      <c r="FDX61" s="249"/>
      <c r="FDY61" s="249"/>
      <c r="FDZ61" s="249"/>
      <c r="FEA61" s="249"/>
      <c r="FEB61" s="249"/>
      <c r="FEC61" s="249"/>
      <c r="FED61" s="249"/>
      <c r="FEE61" s="249"/>
      <c r="FEF61" s="249"/>
      <c r="FEG61" s="249"/>
      <c r="FEH61" s="249"/>
      <c r="FEI61" s="249"/>
      <c r="FEJ61" s="249"/>
      <c r="FEK61" s="249"/>
      <c r="FEL61" s="249"/>
      <c r="FEM61" s="249"/>
      <c r="FEN61" s="249"/>
      <c r="FEO61" s="249"/>
      <c r="FEP61" s="249"/>
      <c r="FEQ61" s="249"/>
      <c r="FER61" s="249"/>
      <c r="FES61" s="249"/>
      <c r="FET61" s="249"/>
      <c r="FEU61" s="249"/>
      <c r="FEV61" s="249"/>
      <c r="FEW61" s="249"/>
      <c r="FEX61" s="249"/>
      <c r="FEY61" s="249"/>
      <c r="FEZ61" s="249"/>
      <c r="FFA61" s="249"/>
      <c r="FFB61" s="249"/>
      <c r="FFC61" s="249"/>
      <c r="FFD61" s="249"/>
      <c r="FFE61" s="249"/>
      <c r="FFF61" s="249"/>
      <c r="FFG61" s="249"/>
      <c r="FFH61" s="249"/>
      <c r="FFI61" s="249"/>
      <c r="FFJ61" s="249"/>
      <c r="FFK61" s="249"/>
      <c r="FFL61" s="249"/>
      <c r="FFM61" s="249"/>
      <c r="FFN61" s="249"/>
      <c r="FFO61" s="249"/>
      <c r="FFP61" s="249"/>
      <c r="FFQ61" s="249"/>
      <c r="FFR61" s="249"/>
      <c r="FFS61" s="249"/>
      <c r="FFT61" s="249"/>
      <c r="FFU61" s="249"/>
      <c r="FFV61" s="249"/>
      <c r="FFW61" s="249"/>
      <c r="FFX61" s="249"/>
      <c r="FFY61" s="249"/>
      <c r="FFZ61" s="249"/>
      <c r="FGA61" s="249"/>
      <c r="FGB61" s="249"/>
      <c r="FGC61" s="249"/>
      <c r="FGD61" s="249"/>
      <c r="FGE61" s="249"/>
      <c r="FGF61" s="249"/>
      <c r="FGG61" s="249"/>
      <c r="FGH61" s="249"/>
      <c r="FGI61" s="249"/>
      <c r="FGJ61" s="249"/>
      <c r="FGK61" s="249"/>
      <c r="FGL61" s="249"/>
      <c r="FGM61" s="249"/>
      <c r="FGN61" s="249"/>
      <c r="FGO61" s="249"/>
      <c r="FGP61" s="249"/>
      <c r="FGQ61" s="249"/>
      <c r="FGR61" s="249"/>
      <c r="FGS61" s="249"/>
      <c r="FGT61" s="249"/>
      <c r="FGU61" s="249"/>
      <c r="FGV61" s="249"/>
      <c r="FGW61" s="249"/>
      <c r="FGX61" s="249"/>
      <c r="FGY61" s="249"/>
      <c r="FGZ61" s="249"/>
      <c r="FHA61" s="249"/>
      <c r="FHB61" s="249"/>
      <c r="FHC61" s="249"/>
      <c r="FHD61" s="249"/>
      <c r="FHE61" s="249"/>
      <c r="FHF61" s="249"/>
      <c r="FHG61" s="249"/>
      <c r="FHH61" s="249"/>
      <c r="FHI61" s="249"/>
      <c r="FHJ61" s="249"/>
      <c r="FHK61" s="249"/>
      <c r="FHL61" s="249"/>
      <c r="FHM61" s="249"/>
      <c r="FHN61" s="249"/>
      <c r="FHO61" s="249"/>
      <c r="FHP61" s="249"/>
      <c r="FHQ61" s="249"/>
      <c r="FHR61" s="249"/>
      <c r="FHS61" s="249"/>
      <c r="FHT61" s="249"/>
      <c r="FHU61" s="249"/>
      <c r="FHV61" s="249"/>
      <c r="FHW61" s="249"/>
      <c r="FHX61" s="249"/>
      <c r="FHY61" s="249"/>
      <c r="FHZ61" s="249"/>
      <c r="FIA61" s="249"/>
      <c r="FIB61" s="249"/>
      <c r="FIC61" s="249"/>
      <c r="FID61" s="249"/>
      <c r="FIE61" s="249"/>
      <c r="FIF61" s="249"/>
      <c r="FIG61" s="249"/>
      <c r="FIH61" s="249"/>
      <c r="FII61" s="249"/>
      <c r="FIJ61" s="249"/>
      <c r="FIK61" s="249"/>
      <c r="FIL61" s="249"/>
      <c r="FIM61" s="249"/>
      <c r="FIN61" s="249"/>
      <c r="FIO61" s="249"/>
      <c r="FIP61" s="249"/>
      <c r="FIQ61" s="249"/>
      <c r="FIR61" s="249"/>
      <c r="FIS61" s="249"/>
      <c r="FIT61" s="249"/>
      <c r="FIU61" s="249"/>
      <c r="FIV61" s="249"/>
      <c r="FIW61" s="249"/>
      <c r="FIX61" s="249"/>
      <c r="FIY61" s="249"/>
      <c r="FIZ61" s="249"/>
      <c r="FJA61" s="249"/>
      <c r="FJB61" s="249"/>
      <c r="FJC61" s="249"/>
      <c r="FJD61" s="249"/>
      <c r="FJE61" s="249"/>
      <c r="FJF61" s="249"/>
      <c r="FJG61" s="249"/>
      <c r="FJH61" s="249"/>
      <c r="FJI61" s="249"/>
      <c r="FJJ61" s="249"/>
      <c r="FJK61" s="249"/>
      <c r="FJL61" s="249"/>
      <c r="FJM61" s="249"/>
      <c r="FJN61" s="249"/>
      <c r="FJO61" s="249"/>
      <c r="FJP61" s="249"/>
      <c r="FJQ61" s="249"/>
      <c r="FJR61" s="249"/>
      <c r="FJS61" s="249"/>
      <c r="FJT61" s="249"/>
      <c r="FJU61" s="249"/>
      <c r="FJV61" s="249"/>
      <c r="FJW61" s="249"/>
      <c r="FJX61" s="249"/>
      <c r="FJY61" s="249"/>
      <c r="FJZ61" s="249"/>
      <c r="FKA61" s="249"/>
      <c r="FKB61" s="249"/>
      <c r="FKC61" s="249"/>
      <c r="FKD61" s="249"/>
      <c r="FKE61" s="249"/>
      <c r="FKF61" s="249"/>
      <c r="FKG61" s="249"/>
      <c r="FKH61" s="249"/>
      <c r="FKI61" s="249"/>
      <c r="FKJ61" s="249"/>
      <c r="FKK61" s="249"/>
      <c r="FKL61" s="249"/>
      <c r="FKM61" s="249"/>
      <c r="FKN61" s="249"/>
      <c r="FKO61" s="249"/>
      <c r="FKP61" s="249"/>
      <c r="FKQ61" s="249"/>
      <c r="FKR61" s="249"/>
      <c r="FKS61" s="249"/>
      <c r="FKT61" s="249"/>
      <c r="FKU61" s="249"/>
      <c r="FKV61" s="249"/>
      <c r="FKW61" s="249"/>
      <c r="FKX61" s="249"/>
      <c r="FKY61" s="249"/>
      <c r="FKZ61" s="249"/>
      <c r="FLA61" s="249"/>
      <c r="FLB61" s="249"/>
      <c r="FLC61" s="249"/>
      <c r="FLD61" s="249"/>
      <c r="FLE61" s="249"/>
      <c r="FLF61" s="249"/>
      <c r="FLG61" s="249"/>
      <c r="FLH61" s="249"/>
      <c r="FLI61" s="249"/>
      <c r="FLJ61" s="249"/>
      <c r="FLK61" s="249"/>
      <c r="FLL61" s="249"/>
      <c r="FLM61" s="249"/>
      <c r="FLN61" s="249"/>
      <c r="FLO61" s="249"/>
      <c r="FLP61" s="249"/>
      <c r="FLQ61" s="249"/>
      <c r="FLR61" s="249"/>
      <c r="FLS61" s="249"/>
      <c r="FLT61" s="249"/>
      <c r="FLU61" s="249"/>
      <c r="FLV61" s="249"/>
      <c r="FLW61" s="249"/>
      <c r="FLX61" s="249"/>
      <c r="FLY61" s="249"/>
      <c r="FLZ61" s="249"/>
      <c r="FMA61" s="249"/>
      <c r="FMB61" s="249"/>
      <c r="FMC61" s="249"/>
      <c r="FMD61" s="249"/>
      <c r="FME61" s="249"/>
      <c r="FMF61" s="249"/>
      <c r="FMG61" s="249"/>
      <c r="FMH61" s="249"/>
      <c r="FMI61" s="249"/>
      <c r="FMJ61" s="249"/>
      <c r="FMK61" s="249"/>
      <c r="FML61" s="249"/>
      <c r="FMM61" s="249"/>
      <c r="FMN61" s="249"/>
      <c r="FMO61" s="249"/>
      <c r="FMP61" s="249"/>
      <c r="FMQ61" s="249"/>
      <c r="FMR61" s="249"/>
      <c r="FMS61" s="249"/>
      <c r="FMT61" s="249"/>
      <c r="FMU61" s="249"/>
      <c r="FMV61" s="249"/>
      <c r="FMW61" s="249"/>
      <c r="FMX61" s="249"/>
      <c r="FMY61" s="249"/>
      <c r="FMZ61" s="249"/>
      <c r="FNA61" s="249"/>
      <c r="FNB61" s="249"/>
      <c r="FNC61" s="249"/>
      <c r="FND61" s="249"/>
      <c r="FNE61" s="249"/>
      <c r="FNF61" s="249"/>
      <c r="FNG61" s="249"/>
      <c r="FNH61" s="249"/>
      <c r="FNI61" s="249"/>
      <c r="FNJ61" s="249"/>
      <c r="FNK61" s="249"/>
      <c r="FNL61" s="249"/>
      <c r="FNM61" s="249"/>
      <c r="FNN61" s="249"/>
      <c r="FNO61" s="249"/>
      <c r="FNP61" s="249"/>
      <c r="FNQ61" s="249"/>
      <c r="FNR61" s="249"/>
      <c r="FNS61" s="249"/>
      <c r="FNT61" s="249"/>
      <c r="FNU61" s="249"/>
      <c r="FNV61" s="249"/>
      <c r="FNW61" s="249"/>
      <c r="FNX61" s="249"/>
      <c r="FNY61" s="249"/>
      <c r="FNZ61" s="249"/>
      <c r="FOA61" s="249"/>
      <c r="FOB61" s="249"/>
      <c r="FOC61" s="249"/>
      <c r="FOD61" s="249"/>
      <c r="FOE61" s="249"/>
      <c r="FOF61" s="249"/>
      <c r="FOG61" s="249"/>
      <c r="FOH61" s="249"/>
      <c r="FOI61" s="249"/>
      <c r="FOJ61" s="249"/>
      <c r="FOK61" s="249"/>
      <c r="FOL61" s="249"/>
      <c r="FOM61" s="249"/>
      <c r="FON61" s="249"/>
      <c r="FOO61" s="249"/>
      <c r="FOP61" s="249"/>
      <c r="FOQ61" s="249"/>
      <c r="FOR61" s="249"/>
      <c r="FOS61" s="249"/>
      <c r="FOT61" s="249"/>
      <c r="FOU61" s="249"/>
      <c r="FOV61" s="249"/>
      <c r="FOW61" s="249"/>
      <c r="FOX61" s="249"/>
      <c r="FOY61" s="249"/>
      <c r="FOZ61" s="249"/>
      <c r="FPA61" s="249"/>
      <c r="FPB61" s="249"/>
      <c r="FPC61" s="249"/>
      <c r="FPD61" s="249"/>
      <c r="FPE61" s="249"/>
      <c r="FPF61" s="249"/>
      <c r="FPG61" s="249"/>
      <c r="FPH61" s="249"/>
      <c r="FPI61" s="249"/>
      <c r="FPJ61" s="249"/>
      <c r="FPK61" s="249"/>
      <c r="FPL61" s="249"/>
      <c r="FPM61" s="249"/>
      <c r="FPN61" s="249"/>
      <c r="FPO61" s="249"/>
      <c r="FPP61" s="249"/>
      <c r="FPQ61" s="249"/>
      <c r="FPR61" s="249"/>
      <c r="FPS61" s="249"/>
      <c r="FPT61" s="249"/>
      <c r="FPU61" s="249"/>
      <c r="FPV61" s="249"/>
      <c r="FPW61" s="249"/>
      <c r="FPX61" s="249"/>
      <c r="FPY61" s="249"/>
      <c r="FPZ61" s="249"/>
      <c r="FQA61" s="249"/>
      <c r="FQB61" s="249"/>
      <c r="FQC61" s="249"/>
      <c r="FQD61" s="249"/>
      <c r="FQE61" s="249"/>
      <c r="FQF61" s="249"/>
      <c r="FQG61" s="249"/>
      <c r="FQH61" s="249"/>
      <c r="FQI61" s="249"/>
      <c r="FQJ61" s="249"/>
      <c r="FQK61" s="249"/>
      <c r="FQL61" s="249"/>
      <c r="FQM61" s="249"/>
      <c r="FQN61" s="249"/>
      <c r="FQO61" s="249"/>
      <c r="FQP61" s="249"/>
      <c r="FQQ61" s="249"/>
      <c r="FQR61" s="249"/>
      <c r="FQS61" s="249"/>
      <c r="FQT61" s="249"/>
      <c r="FQU61" s="249"/>
      <c r="FQV61" s="249"/>
      <c r="FQW61" s="249"/>
      <c r="FQX61" s="249"/>
      <c r="FQY61" s="249"/>
      <c r="FQZ61" s="249"/>
      <c r="FRA61" s="249"/>
      <c r="FRB61" s="249"/>
      <c r="FRC61" s="249"/>
      <c r="FRD61" s="249"/>
      <c r="FRE61" s="249"/>
      <c r="FRF61" s="249"/>
      <c r="FRG61" s="249"/>
      <c r="FRH61" s="249"/>
      <c r="FRI61" s="249"/>
      <c r="FRJ61" s="249"/>
      <c r="FRK61" s="249"/>
      <c r="FRL61" s="249"/>
      <c r="FRM61" s="249"/>
      <c r="FRN61" s="249"/>
      <c r="FRO61" s="249"/>
      <c r="FRP61" s="249"/>
      <c r="FRQ61" s="249"/>
      <c r="FRR61" s="249"/>
      <c r="FRS61" s="249"/>
      <c r="FRT61" s="249"/>
      <c r="FRU61" s="249"/>
      <c r="FRV61" s="249"/>
      <c r="FRW61" s="249"/>
      <c r="FRX61" s="249"/>
      <c r="FRY61" s="249"/>
      <c r="FRZ61" s="249"/>
      <c r="FSA61" s="249"/>
      <c r="FSB61" s="249"/>
      <c r="FSC61" s="249"/>
      <c r="FSD61" s="249"/>
      <c r="FSE61" s="249"/>
      <c r="FSF61" s="249"/>
      <c r="FSG61" s="249"/>
      <c r="FSH61" s="249"/>
      <c r="FSI61" s="249"/>
      <c r="FSJ61" s="249"/>
      <c r="FSK61" s="249"/>
      <c r="FSL61" s="249"/>
      <c r="FSM61" s="249"/>
      <c r="FSN61" s="249"/>
      <c r="FSO61" s="249"/>
      <c r="FSP61" s="249"/>
      <c r="FSQ61" s="249"/>
      <c r="FSR61" s="249"/>
      <c r="FSS61" s="249"/>
      <c r="FST61" s="249"/>
      <c r="FSU61" s="249"/>
      <c r="FSV61" s="249"/>
      <c r="FSW61" s="249"/>
      <c r="FSX61" s="249"/>
      <c r="FSY61" s="249"/>
      <c r="FSZ61" s="249"/>
      <c r="FTA61" s="249"/>
      <c r="FTB61" s="249"/>
      <c r="FTC61" s="249"/>
      <c r="FTD61" s="249"/>
      <c r="FTE61" s="249"/>
      <c r="FTF61" s="249"/>
      <c r="FTG61" s="249"/>
      <c r="FTH61" s="249"/>
      <c r="FTI61" s="249"/>
      <c r="FTJ61" s="249"/>
      <c r="FTK61" s="249"/>
      <c r="FTL61" s="249"/>
      <c r="FTM61" s="249"/>
      <c r="FTN61" s="249"/>
      <c r="FTO61" s="249"/>
      <c r="FTP61" s="249"/>
      <c r="FTQ61" s="249"/>
      <c r="FTR61" s="249"/>
      <c r="FTS61" s="249"/>
      <c r="FTT61" s="249"/>
      <c r="FTU61" s="249"/>
      <c r="FTV61" s="249"/>
      <c r="FTW61" s="249"/>
      <c r="FTX61" s="249"/>
      <c r="FTY61" s="249"/>
      <c r="FTZ61" s="249"/>
      <c r="FUA61" s="249"/>
      <c r="FUB61" s="249"/>
      <c r="FUC61" s="249"/>
      <c r="FUD61" s="249"/>
      <c r="FUE61" s="249"/>
      <c r="FUF61" s="249"/>
      <c r="FUG61" s="249"/>
      <c r="FUH61" s="249"/>
      <c r="FUI61" s="249"/>
      <c r="FUJ61" s="249"/>
      <c r="FUK61" s="249"/>
      <c r="FUL61" s="249"/>
      <c r="FUM61" s="249"/>
      <c r="FUN61" s="249"/>
      <c r="FUO61" s="249"/>
      <c r="FUP61" s="249"/>
      <c r="FUQ61" s="249"/>
      <c r="FUR61" s="249"/>
      <c r="FUS61" s="249"/>
      <c r="FUT61" s="249"/>
      <c r="FUU61" s="249"/>
      <c r="FUV61" s="249"/>
      <c r="FUW61" s="249"/>
      <c r="FUX61" s="249"/>
      <c r="FUY61" s="249"/>
      <c r="FUZ61" s="249"/>
      <c r="FVA61" s="249"/>
      <c r="FVB61" s="249"/>
      <c r="FVC61" s="249"/>
      <c r="FVD61" s="249"/>
      <c r="FVE61" s="249"/>
      <c r="FVF61" s="249"/>
      <c r="FVG61" s="249"/>
      <c r="FVH61" s="249"/>
      <c r="FVI61" s="249"/>
      <c r="FVJ61" s="249"/>
      <c r="FVK61" s="249"/>
      <c r="FVL61" s="249"/>
      <c r="FVM61" s="249"/>
      <c r="FVN61" s="249"/>
      <c r="FVO61" s="249"/>
      <c r="FVP61" s="249"/>
      <c r="FVQ61" s="249"/>
      <c r="FVR61" s="249"/>
      <c r="FVS61" s="249"/>
      <c r="FVT61" s="249"/>
      <c r="FVU61" s="249"/>
      <c r="FVV61" s="249"/>
      <c r="FVW61" s="249"/>
      <c r="FVX61" s="249"/>
      <c r="FVY61" s="249"/>
      <c r="FVZ61" s="249"/>
      <c r="FWA61" s="249"/>
      <c r="FWB61" s="249"/>
      <c r="FWC61" s="249"/>
      <c r="FWD61" s="249"/>
      <c r="FWE61" s="249"/>
      <c r="FWF61" s="249"/>
      <c r="FWG61" s="249"/>
      <c r="FWH61" s="249"/>
      <c r="FWI61" s="249"/>
      <c r="FWJ61" s="249"/>
      <c r="FWK61" s="249"/>
      <c r="FWL61" s="249"/>
      <c r="FWM61" s="249"/>
      <c r="FWN61" s="249"/>
      <c r="FWO61" s="249"/>
      <c r="FWP61" s="249"/>
      <c r="FWQ61" s="249"/>
      <c r="FWR61" s="249"/>
      <c r="FWS61" s="249"/>
      <c r="FWT61" s="249"/>
      <c r="FWU61" s="249"/>
      <c r="FWV61" s="249"/>
      <c r="FWW61" s="249"/>
      <c r="FWX61" s="249"/>
      <c r="FWY61" s="249"/>
      <c r="FWZ61" s="249"/>
      <c r="FXA61" s="249"/>
      <c r="FXB61" s="249"/>
      <c r="FXC61" s="249"/>
      <c r="FXD61" s="249"/>
      <c r="FXE61" s="249"/>
      <c r="FXF61" s="249"/>
      <c r="FXG61" s="249"/>
      <c r="FXH61" s="249"/>
      <c r="FXI61" s="249"/>
      <c r="FXJ61" s="249"/>
      <c r="FXK61" s="249"/>
      <c r="FXL61" s="249"/>
      <c r="FXM61" s="249"/>
      <c r="FXN61" s="249"/>
      <c r="FXO61" s="249"/>
      <c r="FXP61" s="249"/>
      <c r="FXQ61" s="249"/>
      <c r="FXR61" s="249"/>
      <c r="FXS61" s="249"/>
      <c r="FXT61" s="249"/>
      <c r="FXU61" s="249"/>
      <c r="FXV61" s="249"/>
      <c r="FXW61" s="249"/>
      <c r="FXX61" s="249"/>
      <c r="FXY61" s="249"/>
      <c r="FXZ61" s="249"/>
      <c r="FYA61" s="249"/>
      <c r="FYB61" s="249"/>
      <c r="FYC61" s="249"/>
      <c r="FYD61" s="249"/>
      <c r="FYE61" s="249"/>
      <c r="FYF61" s="249"/>
      <c r="FYG61" s="249"/>
      <c r="FYH61" s="249"/>
      <c r="FYI61" s="249"/>
      <c r="FYJ61" s="249"/>
      <c r="FYK61" s="249"/>
      <c r="FYL61" s="249"/>
      <c r="FYM61" s="249"/>
      <c r="FYN61" s="249"/>
      <c r="FYO61" s="249"/>
      <c r="FYP61" s="249"/>
      <c r="FYQ61" s="249"/>
      <c r="FYR61" s="249"/>
      <c r="FYS61" s="249"/>
      <c r="FYT61" s="249"/>
      <c r="FYU61" s="249"/>
      <c r="FYV61" s="249"/>
      <c r="FYW61" s="249"/>
      <c r="FYX61" s="249"/>
      <c r="FYY61" s="249"/>
      <c r="FYZ61" s="249"/>
      <c r="FZA61" s="249"/>
      <c r="FZB61" s="249"/>
      <c r="FZC61" s="249"/>
      <c r="FZD61" s="249"/>
      <c r="FZE61" s="249"/>
      <c r="FZF61" s="249"/>
      <c r="FZG61" s="249"/>
      <c r="FZH61" s="249"/>
      <c r="FZI61" s="249"/>
      <c r="FZJ61" s="249"/>
      <c r="FZK61" s="249"/>
      <c r="FZL61" s="249"/>
      <c r="FZM61" s="249"/>
      <c r="FZN61" s="249"/>
      <c r="FZO61" s="249"/>
      <c r="FZP61" s="249"/>
      <c r="FZQ61" s="249"/>
      <c r="FZR61" s="249"/>
      <c r="FZS61" s="249"/>
      <c r="FZT61" s="249"/>
      <c r="FZU61" s="249"/>
      <c r="FZV61" s="249"/>
      <c r="FZW61" s="249"/>
      <c r="FZX61" s="249"/>
      <c r="FZY61" s="249"/>
      <c r="FZZ61" s="249"/>
      <c r="GAA61" s="249"/>
      <c r="GAB61" s="249"/>
      <c r="GAC61" s="249"/>
      <c r="GAD61" s="249"/>
      <c r="GAE61" s="249"/>
      <c r="GAF61" s="249"/>
      <c r="GAG61" s="249"/>
      <c r="GAH61" s="249"/>
      <c r="GAI61" s="249"/>
      <c r="GAJ61" s="249"/>
      <c r="GAK61" s="249"/>
      <c r="GAL61" s="249"/>
      <c r="GAM61" s="249"/>
      <c r="GAN61" s="249"/>
      <c r="GAO61" s="249"/>
      <c r="GAP61" s="249"/>
      <c r="GAQ61" s="249"/>
      <c r="GAR61" s="249"/>
      <c r="GAS61" s="249"/>
      <c r="GAT61" s="249"/>
      <c r="GAU61" s="249"/>
      <c r="GAV61" s="249"/>
      <c r="GAW61" s="249"/>
      <c r="GAX61" s="249"/>
      <c r="GAY61" s="249"/>
      <c r="GAZ61" s="249"/>
      <c r="GBA61" s="249"/>
      <c r="GBB61" s="249"/>
      <c r="GBC61" s="249"/>
      <c r="GBD61" s="249"/>
      <c r="GBE61" s="249"/>
      <c r="GBF61" s="249"/>
      <c r="GBG61" s="249"/>
      <c r="GBH61" s="249"/>
      <c r="GBI61" s="249"/>
      <c r="GBJ61" s="249"/>
      <c r="GBK61" s="249"/>
      <c r="GBL61" s="249"/>
      <c r="GBM61" s="249"/>
      <c r="GBN61" s="249"/>
      <c r="GBO61" s="249"/>
      <c r="GBP61" s="249"/>
      <c r="GBQ61" s="249"/>
      <c r="GBR61" s="249"/>
      <c r="GBS61" s="249"/>
      <c r="GBT61" s="249"/>
      <c r="GBU61" s="249"/>
      <c r="GBV61" s="249"/>
      <c r="GBW61" s="249"/>
      <c r="GBX61" s="249"/>
      <c r="GBY61" s="249"/>
      <c r="GBZ61" s="249"/>
      <c r="GCA61" s="249"/>
      <c r="GCB61" s="249"/>
      <c r="GCC61" s="249"/>
      <c r="GCD61" s="249"/>
      <c r="GCE61" s="249"/>
      <c r="GCF61" s="249"/>
      <c r="GCG61" s="249"/>
      <c r="GCH61" s="249"/>
      <c r="GCI61" s="249"/>
      <c r="GCJ61" s="249"/>
      <c r="GCK61" s="249"/>
      <c r="GCL61" s="249"/>
      <c r="GCM61" s="249"/>
      <c r="GCN61" s="249"/>
      <c r="GCO61" s="249"/>
      <c r="GCP61" s="249"/>
      <c r="GCQ61" s="249"/>
      <c r="GCR61" s="249"/>
      <c r="GCS61" s="249"/>
      <c r="GCT61" s="249"/>
      <c r="GCU61" s="249"/>
      <c r="GCV61" s="249"/>
      <c r="GCW61" s="249"/>
      <c r="GCX61" s="249"/>
      <c r="GCY61" s="249"/>
      <c r="GCZ61" s="249"/>
      <c r="GDA61" s="249"/>
      <c r="GDB61" s="249"/>
      <c r="GDC61" s="249"/>
      <c r="GDD61" s="249"/>
      <c r="GDE61" s="249"/>
      <c r="GDF61" s="249"/>
      <c r="GDG61" s="249"/>
      <c r="GDH61" s="249"/>
      <c r="GDI61" s="249"/>
      <c r="GDJ61" s="249"/>
      <c r="GDK61" s="249"/>
      <c r="GDL61" s="249"/>
      <c r="GDM61" s="249"/>
      <c r="GDN61" s="249"/>
      <c r="GDO61" s="249"/>
      <c r="GDP61" s="249"/>
      <c r="GDQ61" s="249"/>
      <c r="GDR61" s="249"/>
      <c r="GDS61" s="249"/>
      <c r="GDT61" s="249"/>
      <c r="GDU61" s="249"/>
      <c r="GDV61" s="249"/>
      <c r="GDW61" s="249"/>
      <c r="GDX61" s="249"/>
      <c r="GDY61" s="249"/>
      <c r="GDZ61" s="249"/>
      <c r="GEA61" s="249"/>
      <c r="GEB61" s="249"/>
      <c r="GEC61" s="249"/>
      <c r="GED61" s="249"/>
      <c r="GEE61" s="249"/>
      <c r="GEF61" s="249"/>
      <c r="GEG61" s="249"/>
      <c r="GEH61" s="249"/>
      <c r="GEI61" s="249"/>
      <c r="GEJ61" s="249"/>
      <c r="GEK61" s="249"/>
      <c r="GEL61" s="249"/>
      <c r="GEM61" s="249"/>
      <c r="GEN61" s="249"/>
      <c r="GEO61" s="249"/>
      <c r="GEP61" s="249"/>
      <c r="GEQ61" s="249"/>
      <c r="GER61" s="249"/>
      <c r="GES61" s="249"/>
      <c r="GET61" s="249"/>
      <c r="GEU61" s="249"/>
      <c r="GEV61" s="249"/>
      <c r="GEW61" s="249"/>
      <c r="GEX61" s="249"/>
      <c r="GEY61" s="249"/>
      <c r="GEZ61" s="249"/>
      <c r="GFA61" s="249"/>
      <c r="GFB61" s="249"/>
      <c r="GFC61" s="249"/>
      <c r="GFD61" s="249"/>
      <c r="GFE61" s="249"/>
      <c r="GFF61" s="249"/>
      <c r="GFG61" s="249"/>
      <c r="GFH61" s="249"/>
      <c r="GFI61" s="249"/>
      <c r="GFJ61" s="249"/>
      <c r="GFK61" s="249"/>
      <c r="GFL61" s="249"/>
      <c r="GFM61" s="249"/>
      <c r="GFN61" s="249"/>
      <c r="GFO61" s="249"/>
      <c r="GFP61" s="249"/>
      <c r="GFQ61" s="249"/>
      <c r="GFR61" s="249"/>
      <c r="GFS61" s="249"/>
      <c r="GFT61" s="249"/>
      <c r="GFU61" s="249"/>
      <c r="GFV61" s="249"/>
      <c r="GFW61" s="249"/>
      <c r="GFX61" s="249"/>
      <c r="GFY61" s="249"/>
      <c r="GFZ61" s="249"/>
      <c r="GGA61" s="249"/>
      <c r="GGB61" s="249"/>
      <c r="GGC61" s="249"/>
      <c r="GGD61" s="249"/>
      <c r="GGE61" s="249"/>
      <c r="GGF61" s="249"/>
      <c r="GGG61" s="249"/>
      <c r="GGH61" s="249"/>
      <c r="GGI61" s="249"/>
      <c r="GGJ61" s="249"/>
      <c r="GGK61" s="249"/>
      <c r="GGL61" s="249"/>
      <c r="GGM61" s="249"/>
      <c r="GGN61" s="249"/>
      <c r="GGO61" s="249"/>
      <c r="GGP61" s="249"/>
      <c r="GGQ61" s="249"/>
      <c r="GGR61" s="249"/>
      <c r="GGS61" s="249"/>
      <c r="GGT61" s="249"/>
      <c r="GGU61" s="249"/>
      <c r="GGV61" s="249"/>
      <c r="GGW61" s="249"/>
      <c r="GGX61" s="249"/>
      <c r="GGY61" s="249"/>
      <c r="GGZ61" s="249"/>
      <c r="GHA61" s="249"/>
      <c r="GHB61" s="249"/>
      <c r="GHC61" s="249"/>
      <c r="GHD61" s="249"/>
      <c r="GHE61" s="249"/>
      <c r="GHF61" s="249"/>
      <c r="GHG61" s="249"/>
      <c r="GHH61" s="249"/>
      <c r="GHI61" s="249"/>
      <c r="GHJ61" s="249"/>
      <c r="GHK61" s="249"/>
      <c r="GHL61" s="249"/>
      <c r="GHM61" s="249"/>
      <c r="GHN61" s="249"/>
      <c r="GHO61" s="249"/>
      <c r="GHP61" s="249"/>
      <c r="GHQ61" s="249"/>
      <c r="GHR61" s="249"/>
      <c r="GHS61" s="249"/>
      <c r="GHT61" s="249"/>
      <c r="GHU61" s="249"/>
      <c r="GHV61" s="249"/>
      <c r="GHW61" s="249"/>
      <c r="GHX61" s="249"/>
      <c r="GHY61" s="249"/>
      <c r="GHZ61" s="249"/>
      <c r="GIA61" s="249"/>
      <c r="GIB61" s="249"/>
      <c r="GIC61" s="249"/>
      <c r="GID61" s="249"/>
      <c r="GIE61" s="249"/>
      <c r="GIF61" s="249"/>
      <c r="GIG61" s="249"/>
      <c r="GIH61" s="249"/>
      <c r="GII61" s="249"/>
      <c r="GIJ61" s="249"/>
      <c r="GIK61" s="249"/>
      <c r="GIL61" s="249"/>
      <c r="GIM61" s="249"/>
      <c r="GIN61" s="249"/>
      <c r="GIO61" s="249"/>
      <c r="GIP61" s="249"/>
      <c r="GIQ61" s="249"/>
      <c r="GIR61" s="249"/>
      <c r="GIS61" s="249"/>
      <c r="GIT61" s="249"/>
      <c r="GIU61" s="249"/>
      <c r="GIV61" s="249"/>
      <c r="GIW61" s="249"/>
      <c r="GIX61" s="249"/>
      <c r="GIY61" s="249"/>
      <c r="GIZ61" s="249"/>
      <c r="GJA61" s="249"/>
      <c r="GJB61" s="249"/>
      <c r="GJC61" s="249"/>
      <c r="GJD61" s="249"/>
      <c r="GJE61" s="249"/>
      <c r="GJF61" s="249"/>
      <c r="GJG61" s="249"/>
      <c r="GJH61" s="249"/>
      <c r="GJI61" s="249"/>
      <c r="GJJ61" s="249"/>
      <c r="GJK61" s="249"/>
      <c r="GJL61" s="249"/>
      <c r="GJM61" s="249"/>
      <c r="GJN61" s="249"/>
      <c r="GJO61" s="249"/>
      <c r="GJP61" s="249"/>
      <c r="GJQ61" s="249"/>
      <c r="GJR61" s="249"/>
      <c r="GJS61" s="249"/>
      <c r="GJT61" s="249"/>
      <c r="GJU61" s="249"/>
      <c r="GJV61" s="249"/>
      <c r="GJW61" s="249"/>
      <c r="GJX61" s="249"/>
      <c r="GJY61" s="249"/>
      <c r="GJZ61" s="249"/>
      <c r="GKA61" s="249"/>
      <c r="GKB61" s="249"/>
      <c r="GKC61" s="249"/>
      <c r="GKD61" s="249"/>
      <c r="GKE61" s="249"/>
      <c r="GKF61" s="249"/>
      <c r="GKG61" s="249"/>
      <c r="GKH61" s="249"/>
      <c r="GKI61" s="249"/>
      <c r="GKJ61" s="249"/>
      <c r="GKK61" s="249"/>
      <c r="GKL61" s="249"/>
      <c r="GKM61" s="249"/>
      <c r="GKN61" s="249"/>
      <c r="GKO61" s="249"/>
      <c r="GKP61" s="249"/>
      <c r="GKQ61" s="249"/>
      <c r="GKR61" s="249"/>
      <c r="GKS61" s="249"/>
      <c r="GKT61" s="249"/>
      <c r="GKU61" s="249"/>
      <c r="GKV61" s="249"/>
      <c r="GKW61" s="249"/>
      <c r="GKX61" s="249"/>
      <c r="GKY61" s="249"/>
      <c r="GKZ61" s="249"/>
      <c r="GLA61" s="249"/>
      <c r="GLB61" s="249"/>
      <c r="GLC61" s="249"/>
      <c r="GLD61" s="249"/>
      <c r="GLE61" s="249"/>
      <c r="GLF61" s="249"/>
      <c r="GLG61" s="249"/>
      <c r="GLH61" s="249"/>
      <c r="GLI61" s="249"/>
      <c r="GLJ61" s="249"/>
      <c r="GLK61" s="249"/>
      <c r="GLL61" s="249"/>
      <c r="GLM61" s="249"/>
      <c r="GLN61" s="249"/>
      <c r="GLO61" s="249"/>
      <c r="GLP61" s="249"/>
      <c r="GLQ61" s="249"/>
      <c r="GLR61" s="249"/>
      <c r="GLS61" s="249"/>
      <c r="GLT61" s="249"/>
      <c r="GLU61" s="249"/>
      <c r="GLV61" s="249"/>
      <c r="GLW61" s="249"/>
      <c r="GLX61" s="249"/>
      <c r="GLY61" s="249"/>
      <c r="GLZ61" s="249"/>
      <c r="GMA61" s="249"/>
      <c r="GMB61" s="249"/>
      <c r="GMC61" s="249"/>
      <c r="GMD61" s="249"/>
      <c r="GME61" s="249"/>
      <c r="GMF61" s="249"/>
      <c r="GMG61" s="249"/>
      <c r="GMH61" s="249"/>
      <c r="GMI61" s="249"/>
      <c r="GMJ61" s="249"/>
      <c r="GMK61" s="249"/>
      <c r="GML61" s="249"/>
      <c r="GMM61" s="249"/>
      <c r="GMN61" s="249"/>
      <c r="GMO61" s="249"/>
      <c r="GMP61" s="249"/>
      <c r="GMQ61" s="249"/>
      <c r="GMR61" s="249"/>
      <c r="GMS61" s="249"/>
      <c r="GMT61" s="249"/>
      <c r="GMU61" s="249"/>
      <c r="GMV61" s="249"/>
      <c r="GMW61" s="249"/>
      <c r="GMX61" s="249"/>
      <c r="GMY61" s="249"/>
      <c r="GMZ61" s="249"/>
      <c r="GNA61" s="249"/>
      <c r="GNB61" s="249"/>
      <c r="GNC61" s="249"/>
      <c r="GND61" s="249"/>
      <c r="GNE61" s="249"/>
      <c r="GNF61" s="249"/>
      <c r="GNG61" s="249"/>
      <c r="GNH61" s="249"/>
      <c r="GNI61" s="249"/>
      <c r="GNJ61" s="249"/>
      <c r="GNK61" s="249"/>
      <c r="GNL61" s="249"/>
      <c r="GNM61" s="249"/>
      <c r="GNN61" s="249"/>
      <c r="GNO61" s="249"/>
      <c r="GNP61" s="249"/>
      <c r="GNQ61" s="249"/>
      <c r="GNR61" s="249"/>
      <c r="GNS61" s="249"/>
      <c r="GNT61" s="249"/>
      <c r="GNU61" s="249"/>
      <c r="GNV61" s="249"/>
      <c r="GNW61" s="249"/>
      <c r="GNX61" s="249"/>
      <c r="GNY61" s="249"/>
      <c r="GNZ61" s="249"/>
      <c r="GOA61" s="249"/>
      <c r="GOB61" s="249"/>
      <c r="GOC61" s="249"/>
      <c r="GOD61" s="249"/>
      <c r="GOE61" s="249"/>
      <c r="GOF61" s="249"/>
      <c r="GOG61" s="249"/>
      <c r="GOH61" s="249"/>
      <c r="GOI61" s="249"/>
      <c r="GOJ61" s="249"/>
      <c r="GOK61" s="249"/>
      <c r="GOL61" s="249"/>
      <c r="GOM61" s="249"/>
      <c r="GON61" s="249"/>
      <c r="GOO61" s="249"/>
      <c r="GOP61" s="249"/>
      <c r="GOQ61" s="249"/>
      <c r="GOR61" s="249"/>
      <c r="GOS61" s="249"/>
      <c r="GOT61" s="249"/>
      <c r="GOU61" s="249"/>
      <c r="GOV61" s="249"/>
      <c r="GOW61" s="249"/>
      <c r="GOX61" s="249"/>
      <c r="GOY61" s="249"/>
      <c r="GOZ61" s="249"/>
      <c r="GPA61" s="249"/>
      <c r="GPB61" s="249"/>
      <c r="GPC61" s="249"/>
      <c r="GPD61" s="249"/>
      <c r="GPE61" s="249"/>
      <c r="GPF61" s="249"/>
      <c r="GPG61" s="249"/>
      <c r="GPH61" s="249"/>
      <c r="GPI61" s="249"/>
      <c r="GPJ61" s="249"/>
      <c r="GPK61" s="249"/>
      <c r="GPL61" s="249"/>
      <c r="GPM61" s="249"/>
      <c r="GPN61" s="249"/>
      <c r="GPO61" s="249"/>
      <c r="GPP61" s="249"/>
      <c r="GPQ61" s="249"/>
      <c r="GPR61" s="249"/>
      <c r="GPS61" s="249"/>
      <c r="GPT61" s="249"/>
      <c r="GPU61" s="249"/>
      <c r="GPV61" s="249"/>
      <c r="GPW61" s="249"/>
      <c r="GPX61" s="249"/>
      <c r="GPY61" s="249"/>
      <c r="GPZ61" s="249"/>
      <c r="GQA61" s="249"/>
      <c r="GQB61" s="249"/>
      <c r="GQC61" s="249"/>
      <c r="GQD61" s="249"/>
      <c r="GQE61" s="249"/>
      <c r="GQF61" s="249"/>
      <c r="GQG61" s="249"/>
      <c r="GQH61" s="249"/>
      <c r="GQI61" s="249"/>
      <c r="GQJ61" s="249"/>
      <c r="GQK61" s="249"/>
      <c r="GQL61" s="249"/>
      <c r="GQM61" s="249"/>
      <c r="GQN61" s="249"/>
      <c r="GQO61" s="249"/>
      <c r="GQP61" s="249"/>
      <c r="GQQ61" s="249"/>
      <c r="GQR61" s="249"/>
      <c r="GQS61" s="249"/>
      <c r="GQT61" s="249"/>
      <c r="GQU61" s="249"/>
      <c r="GQV61" s="249"/>
      <c r="GQW61" s="249"/>
      <c r="GQX61" s="249"/>
      <c r="GQY61" s="249"/>
      <c r="GQZ61" s="249"/>
      <c r="GRA61" s="249"/>
      <c r="GRB61" s="249"/>
      <c r="GRC61" s="249"/>
      <c r="GRD61" s="249"/>
      <c r="GRE61" s="249"/>
      <c r="GRF61" s="249"/>
      <c r="GRG61" s="249"/>
      <c r="GRH61" s="249"/>
      <c r="GRI61" s="249"/>
      <c r="GRJ61" s="249"/>
      <c r="GRK61" s="249"/>
      <c r="GRL61" s="249"/>
      <c r="GRM61" s="249"/>
      <c r="GRN61" s="249"/>
      <c r="GRO61" s="249"/>
      <c r="GRP61" s="249"/>
      <c r="GRQ61" s="249"/>
      <c r="GRR61" s="249"/>
      <c r="GRS61" s="249"/>
      <c r="GRT61" s="249"/>
      <c r="GRU61" s="249"/>
      <c r="GRV61" s="249"/>
      <c r="GRW61" s="249"/>
      <c r="GRX61" s="249"/>
      <c r="GRY61" s="249"/>
      <c r="GRZ61" s="249"/>
      <c r="GSA61" s="249"/>
      <c r="GSB61" s="249"/>
      <c r="GSC61" s="249"/>
      <c r="GSD61" s="249"/>
      <c r="GSE61" s="249"/>
      <c r="GSF61" s="249"/>
      <c r="GSG61" s="249"/>
      <c r="GSH61" s="249"/>
      <c r="GSI61" s="249"/>
      <c r="GSJ61" s="249"/>
      <c r="GSK61" s="249"/>
      <c r="GSL61" s="249"/>
      <c r="GSM61" s="249"/>
      <c r="GSN61" s="249"/>
      <c r="GSO61" s="249"/>
      <c r="GSP61" s="249"/>
      <c r="GSQ61" s="249"/>
      <c r="GSR61" s="249"/>
      <c r="GSS61" s="249"/>
      <c r="GST61" s="249"/>
      <c r="GSU61" s="249"/>
      <c r="GSV61" s="249"/>
      <c r="GSW61" s="249"/>
      <c r="GSX61" s="249"/>
      <c r="GSY61" s="249"/>
      <c r="GSZ61" s="249"/>
      <c r="GTA61" s="249"/>
      <c r="GTB61" s="249"/>
      <c r="GTC61" s="249"/>
      <c r="GTD61" s="249"/>
      <c r="GTE61" s="249"/>
      <c r="GTF61" s="249"/>
      <c r="GTG61" s="249"/>
      <c r="GTH61" s="249"/>
      <c r="GTI61" s="249"/>
      <c r="GTJ61" s="249"/>
      <c r="GTK61" s="249"/>
      <c r="GTL61" s="249"/>
      <c r="GTM61" s="249"/>
      <c r="GTN61" s="249"/>
      <c r="GTO61" s="249"/>
      <c r="GTP61" s="249"/>
      <c r="GTQ61" s="249"/>
      <c r="GTR61" s="249"/>
      <c r="GTS61" s="249"/>
      <c r="GTT61" s="249"/>
      <c r="GTU61" s="249"/>
      <c r="GTV61" s="249"/>
      <c r="GTW61" s="249"/>
      <c r="GTX61" s="249"/>
      <c r="GTY61" s="249"/>
      <c r="GTZ61" s="249"/>
      <c r="GUA61" s="249"/>
      <c r="GUB61" s="249"/>
      <c r="GUC61" s="249"/>
      <c r="GUD61" s="249"/>
      <c r="GUE61" s="249"/>
      <c r="GUF61" s="249"/>
      <c r="GUG61" s="249"/>
      <c r="GUH61" s="249"/>
      <c r="GUI61" s="249"/>
      <c r="GUJ61" s="249"/>
      <c r="GUK61" s="249"/>
      <c r="GUL61" s="249"/>
      <c r="GUM61" s="249"/>
      <c r="GUN61" s="249"/>
      <c r="GUO61" s="249"/>
      <c r="GUP61" s="249"/>
      <c r="GUQ61" s="249"/>
      <c r="GUR61" s="249"/>
      <c r="GUS61" s="249"/>
      <c r="GUT61" s="249"/>
      <c r="GUU61" s="249"/>
      <c r="GUV61" s="249"/>
      <c r="GUW61" s="249"/>
      <c r="GUX61" s="249"/>
      <c r="GUY61" s="249"/>
      <c r="GUZ61" s="249"/>
      <c r="GVA61" s="249"/>
      <c r="GVB61" s="249"/>
      <c r="GVC61" s="249"/>
      <c r="GVD61" s="249"/>
      <c r="GVE61" s="249"/>
      <c r="GVF61" s="249"/>
      <c r="GVG61" s="249"/>
      <c r="GVH61" s="249"/>
      <c r="GVI61" s="249"/>
      <c r="GVJ61" s="249"/>
      <c r="GVK61" s="249"/>
      <c r="GVL61" s="249"/>
      <c r="GVM61" s="249"/>
      <c r="GVN61" s="249"/>
      <c r="GVO61" s="249"/>
      <c r="GVP61" s="249"/>
      <c r="GVQ61" s="249"/>
      <c r="GVR61" s="249"/>
      <c r="GVS61" s="249"/>
      <c r="GVT61" s="249"/>
      <c r="GVU61" s="249"/>
      <c r="GVV61" s="249"/>
      <c r="GVW61" s="249"/>
      <c r="GVX61" s="249"/>
      <c r="GVY61" s="249"/>
      <c r="GVZ61" s="249"/>
      <c r="GWA61" s="249"/>
      <c r="GWB61" s="249"/>
      <c r="GWC61" s="249"/>
      <c r="GWD61" s="249"/>
      <c r="GWE61" s="249"/>
      <c r="GWF61" s="249"/>
      <c r="GWG61" s="249"/>
      <c r="GWH61" s="249"/>
      <c r="GWI61" s="249"/>
      <c r="GWJ61" s="249"/>
      <c r="GWK61" s="249"/>
      <c r="GWL61" s="249"/>
      <c r="GWM61" s="249"/>
      <c r="GWN61" s="249"/>
      <c r="GWO61" s="249"/>
      <c r="GWP61" s="249"/>
      <c r="GWQ61" s="249"/>
      <c r="GWR61" s="249"/>
      <c r="GWS61" s="249"/>
      <c r="GWT61" s="249"/>
      <c r="GWU61" s="249"/>
      <c r="GWV61" s="249"/>
      <c r="GWW61" s="249"/>
      <c r="GWX61" s="249"/>
      <c r="GWY61" s="249"/>
      <c r="GWZ61" s="249"/>
      <c r="GXA61" s="249"/>
      <c r="GXB61" s="249"/>
      <c r="GXC61" s="249"/>
      <c r="GXD61" s="249"/>
      <c r="GXE61" s="249"/>
      <c r="GXF61" s="249"/>
      <c r="GXG61" s="249"/>
      <c r="GXH61" s="249"/>
      <c r="GXI61" s="249"/>
      <c r="GXJ61" s="249"/>
      <c r="GXK61" s="249"/>
      <c r="GXL61" s="249"/>
      <c r="GXM61" s="249"/>
      <c r="GXN61" s="249"/>
      <c r="GXO61" s="249"/>
      <c r="GXP61" s="249"/>
      <c r="GXQ61" s="249"/>
      <c r="GXR61" s="249"/>
      <c r="GXS61" s="249"/>
      <c r="GXT61" s="249"/>
      <c r="GXU61" s="249"/>
      <c r="GXV61" s="249"/>
      <c r="GXW61" s="249"/>
      <c r="GXX61" s="249"/>
      <c r="GXY61" s="249"/>
      <c r="GXZ61" s="249"/>
      <c r="GYA61" s="249"/>
      <c r="GYB61" s="249"/>
      <c r="GYC61" s="249"/>
      <c r="GYD61" s="249"/>
      <c r="GYE61" s="249"/>
      <c r="GYF61" s="249"/>
      <c r="GYG61" s="249"/>
      <c r="GYH61" s="249"/>
      <c r="GYI61" s="249"/>
      <c r="GYJ61" s="249"/>
      <c r="GYK61" s="249"/>
      <c r="GYL61" s="249"/>
      <c r="GYM61" s="249"/>
      <c r="GYN61" s="249"/>
      <c r="GYO61" s="249"/>
      <c r="GYP61" s="249"/>
      <c r="GYQ61" s="249"/>
      <c r="GYR61" s="249"/>
      <c r="GYS61" s="249"/>
      <c r="GYT61" s="249"/>
      <c r="GYU61" s="249"/>
      <c r="GYV61" s="249"/>
      <c r="GYW61" s="249"/>
      <c r="GYX61" s="249"/>
      <c r="GYY61" s="249"/>
      <c r="GYZ61" s="249"/>
      <c r="GZA61" s="249"/>
      <c r="GZB61" s="249"/>
      <c r="GZC61" s="249"/>
      <c r="GZD61" s="249"/>
      <c r="GZE61" s="249"/>
      <c r="GZF61" s="249"/>
      <c r="GZG61" s="249"/>
      <c r="GZH61" s="249"/>
      <c r="GZI61" s="249"/>
      <c r="GZJ61" s="249"/>
      <c r="GZK61" s="249"/>
      <c r="GZL61" s="249"/>
      <c r="GZM61" s="249"/>
      <c r="GZN61" s="249"/>
      <c r="GZO61" s="249"/>
      <c r="GZP61" s="249"/>
      <c r="GZQ61" s="249"/>
      <c r="GZR61" s="249"/>
      <c r="GZS61" s="249"/>
      <c r="GZT61" s="249"/>
      <c r="GZU61" s="249"/>
      <c r="GZV61" s="249"/>
      <c r="GZW61" s="249"/>
      <c r="GZX61" s="249"/>
      <c r="GZY61" s="249"/>
      <c r="GZZ61" s="249"/>
      <c r="HAA61" s="249"/>
      <c r="HAB61" s="249"/>
      <c r="HAC61" s="249"/>
      <c r="HAD61" s="249"/>
      <c r="HAE61" s="249"/>
      <c r="HAF61" s="249"/>
      <c r="HAG61" s="249"/>
      <c r="HAH61" s="249"/>
      <c r="HAI61" s="249"/>
      <c r="HAJ61" s="249"/>
      <c r="HAK61" s="249"/>
      <c r="HAL61" s="249"/>
      <c r="HAM61" s="249"/>
      <c r="HAN61" s="249"/>
      <c r="HAO61" s="249"/>
      <c r="HAP61" s="249"/>
      <c r="HAQ61" s="249"/>
      <c r="HAR61" s="249"/>
      <c r="HAS61" s="249"/>
      <c r="HAT61" s="249"/>
      <c r="HAU61" s="249"/>
      <c r="HAV61" s="249"/>
      <c r="HAW61" s="249"/>
      <c r="HAX61" s="249"/>
      <c r="HAY61" s="249"/>
      <c r="HAZ61" s="249"/>
      <c r="HBA61" s="249"/>
      <c r="HBB61" s="249"/>
      <c r="HBC61" s="249"/>
      <c r="HBD61" s="249"/>
      <c r="HBE61" s="249"/>
      <c r="HBF61" s="249"/>
      <c r="HBG61" s="249"/>
      <c r="HBH61" s="249"/>
      <c r="HBI61" s="249"/>
      <c r="HBJ61" s="249"/>
      <c r="HBK61" s="249"/>
      <c r="HBL61" s="249"/>
      <c r="HBM61" s="249"/>
      <c r="HBN61" s="249"/>
      <c r="HBO61" s="249"/>
      <c r="HBP61" s="249"/>
      <c r="HBQ61" s="249"/>
      <c r="HBR61" s="249"/>
      <c r="HBS61" s="249"/>
      <c r="HBT61" s="249"/>
      <c r="HBU61" s="249"/>
      <c r="HBV61" s="249"/>
      <c r="HBW61" s="249"/>
      <c r="HBX61" s="249"/>
      <c r="HBY61" s="249"/>
      <c r="HBZ61" s="249"/>
      <c r="HCA61" s="249"/>
      <c r="HCB61" s="249"/>
      <c r="HCC61" s="249"/>
      <c r="HCD61" s="249"/>
      <c r="HCE61" s="249"/>
      <c r="HCF61" s="249"/>
      <c r="HCG61" s="249"/>
      <c r="HCH61" s="249"/>
      <c r="HCI61" s="249"/>
      <c r="HCJ61" s="249"/>
      <c r="HCK61" s="249"/>
      <c r="HCL61" s="249"/>
      <c r="HCM61" s="249"/>
      <c r="HCN61" s="249"/>
      <c r="HCO61" s="249"/>
      <c r="HCP61" s="249"/>
      <c r="HCQ61" s="249"/>
      <c r="HCR61" s="249"/>
      <c r="HCS61" s="249"/>
      <c r="HCT61" s="249"/>
      <c r="HCU61" s="249"/>
      <c r="HCV61" s="249"/>
      <c r="HCW61" s="249"/>
      <c r="HCX61" s="249"/>
      <c r="HCY61" s="249"/>
      <c r="HCZ61" s="249"/>
      <c r="HDA61" s="249"/>
      <c r="HDB61" s="249"/>
      <c r="HDC61" s="249"/>
      <c r="HDD61" s="249"/>
      <c r="HDE61" s="249"/>
      <c r="HDF61" s="249"/>
      <c r="HDG61" s="249"/>
      <c r="HDH61" s="249"/>
      <c r="HDI61" s="249"/>
      <c r="HDJ61" s="249"/>
      <c r="HDK61" s="249"/>
      <c r="HDL61" s="249"/>
      <c r="HDM61" s="249"/>
      <c r="HDN61" s="249"/>
      <c r="HDO61" s="249"/>
      <c r="HDP61" s="249"/>
      <c r="HDQ61" s="249"/>
      <c r="HDR61" s="249"/>
      <c r="HDS61" s="249"/>
      <c r="HDT61" s="249"/>
      <c r="HDU61" s="249"/>
      <c r="HDV61" s="249"/>
      <c r="HDW61" s="249"/>
      <c r="HDX61" s="249"/>
      <c r="HDY61" s="249"/>
      <c r="HDZ61" s="249"/>
      <c r="HEA61" s="249"/>
      <c r="HEB61" s="249"/>
      <c r="HEC61" s="249"/>
      <c r="HED61" s="249"/>
      <c r="HEE61" s="249"/>
      <c r="HEF61" s="249"/>
      <c r="HEG61" s="249"/>
      <c r="HEH61" s="249"/>
      <c r="HEI61" s="249"/>
      <c r="HEJ61" s="249"/>
      <c r="HEK61" s="249"/>
      <c r="HEL61" s="249"/>
      <c r="HEM61" s="249"/>
      <c r="HEN61" s="249"/>
      <c r="HEO61" s="249"/>
      <c r="HEP61" s="249"/>
      <c r="HEQ61" s="249"/>
      <c r="HER61" s="249"/>
      <c r="HES61" s="249"/>
      <c r="HET61" s="249"/>
      <c r="HEU61" s="249"/>
      <c r="HEV61" s="249"/>
      <c r="HEW61" s="249"/>
      <c r="HEX61" s="249"/>
      <c r="HEY61" s="249"/>
      <c r="HEZ61" s="249"/>
      <c r="HFA61" s="249"/>
      <c r="HFB61" s="249"/>
      <c r="HFC61" s="249"/>
      <c r="HFD61" s="249"/>
      <c r="HFE61" s="249"/>
      <c r="HFF61" s="249"/>
      <c r="HFG61" s="249"/>
      <c r="HFH61" s="249"/>
      <c r="HFI61" s="249"/>
      <c r="HFJ61" s="249"/>
      <c r="HFK61" s="249"/>
      <c r="HFL61" s="249"/>
      <c r="HFM61" s="249"/>
      <c r="HFN61" s="249"/>
      <c r="HFO61" s="249"/>
      <c r="HFP61" s="249"/>
      <c r="HFQ61" s="249"/>
      <c r="HFR61" s="249"/>
      <c r="HFS61" s="249"/>
      <c r="HFT61" s="249"/>
      <c r="HFU61" s="249"/>
      <c r="HFV61" s="249"/>
      <c r="HFW61" s="249"/>
      <c r="HFX61" s="249"/>
      <c r="HFY61" s="249"/>
      <c r="HFZ61" s="249"/>
      <c r="HGA61" s="249"/>
      <c r="HGB61" s="249"/>
      <c r="HGC61" s="249"/>
      <c r="HGD61" s="249"/>
      <c r="HGE61" s="249"/>
      <c r="HGF61" s="249"/>
      <c r="HGG61" s="249"/>
      <c r="HGH61" s="249"/>
      <c r="HGI61" s="249"/>
      <c r="HGJ61" s="249"/>
      <c r="HGK61" s="249"/>
      <c r="HGL61" s="249"/>
      <c r="HGM61" s="249"/>
      <c r="HGN61" s="249"/>
      <c r="HGO61" s="249"/>
      <c r="HGP61" s="249"/>
      <c r="HGQ61" s="249"/>
      <c r="HGR61" s="249"/>
      <c r="HGS61" s="249"/>
      <c r="HGT61" s="249"/>
      <c r="HGU61" s="249"/>
      <c r="HGV61" s="249"/>
      <c r="HGW61" s="249"/>
      <c r="HGX61" s="249"/>
      <c r="HGY61" s="249"/>
      <c r="HGZ61" s="249"/>
      <c r="HHA61" s="249"/>
      <c r="HHB61" s="249"/>
      <c r="HHC61" s="249"/>
      <c r="HHD61" s="249"/>
      <c r="HHE61" s="249"/>
      <c r="HHF61" s="249"/>
      <c r="HHG61" s="249"/>
      <c r="HHH61" s="249"/>
      <c r="HHI61" s="249"/>
      <c r="HHJ61" s="249"/>
      <c r="HHK61" s="249"/>
      <c r="HHL61" s="249"/>
      <c r="HHM61" s="249"/>
      <c r="HHN61" s="249"/>
      <c r="HHO61" s="249"/>
      <c r="HHP61" s="249"/>
      <c r="HHQ61" s="249"/>
      <c r="HHR61" s="249"/>
      <c r="HHS61" s="249"/>
      <c r="HHT61" s="249"/>
      <c r="HHU61" s="249"/>
      <c r="HHV61" s="249"/>
      <c r="HHW61" s="249"/>
      <c r="HHX61" s="249"/>
      <c r="HHY61" s="249"/>
      <c r="HHZ61" s="249"/>
      <c r="HIA61" s="249"/>
      <c r="HIB61" s="249"/>
      <c r="HIC61" s="249"/>
      <c r="HID61" s="249"/>
      <c r="HIE61" s="249"/>
      <c r="HIF61" s="249"/>
      <c r="HIG61" s="249"/>
      <c r="HIH61" s="249"/>
      <c r="HII61" s="249"/>
      <c r="HIJ61" s="249"/>
      <c r="HIK61" s="249"/>
      <c r="HIL61" s="249"/>
      <c r="HIM61" s="249"/>
      <c r="HIN61" s="249"/>
      <c r="HIO61" s="249"/>
      <c r="HIP61" s="249"/>
      <c r="HIQ61" s="249"/>
      <c r="HIR61" s="249"/>
      <c r="HIS61" s="249"/>
      <c r="HIT61" s="249"/>
      <c r="HIU61" s="249"/>
      <c r="HIV61" s="249"/>
      <c r="HIW61" s="249"/>
      <c r="HIX61" s="249"/>
      <c r="HIY61" s="249"/>
      <c r="HIZ61" s="249"/>
      <c r="HJA61" s="249"/>
      <c r="HJB61" s="249"/>
      <c r="HJC61" s="249"/>
      <c r="HJD61" s="249"/>
      <c r="HJE61" s="249"/>
      <c r="HJF61" s="249"/>
      <c r="HJG61" s="249"/>
      <c r="HJH61" s="249"/>
      <c r="HJI61" s="249"/>
      <c r="HJJ61" s="249"/>
      <c r="HJK61" s="249"/>
      <c r="HJL61" s="249"/>
      <c r="HJM61" s="249"/>
      <c r="HJN61" s="249"/>
      <c r="HJO61" s="249"/>
      <c r="HJP61" s="249"/>
      <c r="HJQ61" s="249"/>
      <c r="HJR61" s="249"/>
      <c r="HJS61" s="249"/>
      <c r="HJT61" s="249"/>
      <c r="HJU61" s="249"/>
      <c r="HJV61" s="249"/>
      <c r="HJW61" s="249"/>
      <c r="HJX61" s="249"/>
      <c r="HJY61" s="249"/>
      <c r="HJZ61" s="249"/>
      <c r="HKA61" s="249"/>
      <c r="HKB61" s="249"/>
      <c r="HKC61" s="249"/>
      <c r="HKD61" s="249"/>
      <c r="HKE61" s="249"/>
      <c r="HKF61" s="249"/>
      <c r="HKG61" s="249"/>
      <c r="HKH61" s="249"/>
      <c r="HKI61" s="249"/>
      <c r="HKJ61" s="249"/>
      <c r="HKK61" s="249"/>
      <c r="HKL61" s="249"/>
      <c r="HKM61" s="249"/>
      <c r="HKN61" s="249"/>
      <c r="HKO61" s="249"/>
      <c r="HKP61" s="249"/>
      <c r="HKQ61" s="249"/>
      <c r="HKR61" s="249"/>
      <c r="HKS61" s="249"/>
      <c r="HKT61" s="249"/>
      <c r="HKU61" s="249"/>
      <c r="HKV61" s="249"/>
      <c r="HKW61" s="249"/>
      <c r="HKX61" s="249"/>
      <c r="HKY61" s="249"/>
      <c r="HKZ61" s="249"/>
      <c r="HLA61" s="249"/>
      <c r="HLB61" s="249"/>
      <c r="HLC61" s="249"/>
      <c r="HLD61" s="249"/>
      <c r="HLE61" s="249"/>
      <c r="HLF61" s="249"/>
      <c r="HLG61" s="249"/>
      <c r="HLH61" s="249"/>
      <c r="HLI61" s="249"/>
      <c r="HLJ61" s="249"/>
      <c r="HLK61" s="249"/>
      <c r="HLL61" s="249"/>
      <c r="HLM61" s="249"/>
      <c r="HLN61" s="249"/>
      <c r="HLO61" s="249"/>
      <c r="HLP61" s="249"/>
      <c r="HLQ61" s="249"/>
      <c r="HLR61" s="249"/>
      <c r="HLS61" s="249"/>
      <c r="HLT61" s="249"/>
      <c r="HLU61" s="249"/>
      <c r="HLV61" s="249"/>
      <c r="HLW61" s="249"/>
      <c r="HLX61" s="249"/>
      <c r="HLY61" s="249"/>
      <c r="HLZ61" s="249"/>
      <c r="HMA61" s="249"/>
      <c r="HMB61" s="249"/>
      <c r="HMC61" s="249"/>
      <c r="HMD61" s="249"/>
      <c r="HME61" s="249"/>
      <c r="HMF61" s="249"/>
      <c r="HMG61" s="249"/>
      <c r="HMH61" s="249"/>
      <c r="HMI61" s="249"/>
      <c r="HMJ61" s="249"/>
      <c r="HMK61" s="249"/>
      <c r="HML61" s="249"/>
      <c r="HMM61" s="249"/>
      <c r="HMN61" s="249"/>
      <c r="HMO61" s="249"/>
      <c r="HMP61" s="249"/>
      <c r="HMQ61" s="249"/>
      <c r="HMR61" s="249"/>
      <c r="HMS61" s="249"/>
      <c r="HMT61" s="249"/>
      <c r="HMU61" s="249"/>
      <c r="HMV61" s="249"/>
      <c r="HMW61" s="249"/>
      <c r="HMX61" s="249"/>
      <c r="HMY61" s="249"/>
      <c r="HMZ61" s="249"/>
      <c r="HNA61" s="249"/>
      <c r="HNB61" s="249"/>
      <c r="HNC61" s="249"/>
      <c r="HND61" s="249"/>
      <c r="HNE61" s="249"/>
      <c r="HNF61" s="249"/>
      <c r="HNG61" s="249"/>
      <c r="HNH61" s="249"/>
      <c r="HNI61" s="249"/>
      <c r="HNJ61" s="249"/>
      <c r="HNK61" s="249"/>
      <c r="HNL61" s="249"/>
      <c r="HNM61" s="249"/>
      <c r="HNN61" s="249"/>
      <c r="HNO61" s="249"/>
      <c r="HNP61" s="249"/>
      <c r="HNQ61" s="249"/>
      <c r="HNR61" s="249"/>
      <c r="HNS61" s="249"/>
      <c r="HNT61" s="249"/>
      <c r="HNU61" s="249"/>
      <c r="HNV61" s="249"/>
      <c r="HNW61" s="249"/>
      <c r="HNX61" s="249"/>
      <c r="HNY61" s="249"/>
      <c r="HNZ61" s="249"/>
      <c r="HOA61" s="249"/>
      <c r="HOB61" s="249"/>
      <c r="HOC61" s="249"/>
      <c r="HOD61" s="249"/>
      <c r="HOE61" s="249"/>
      <c r="HOF61" s="249"/>
      <c r="HOG61" s="249"/>
      <c r="HOH61" s="249"/>
      <c r="HOI61" s="249"/>
      <c r="HOJ61" s="249"/>
      <c r="HOK61" s="249"/>
      <c r="HOL61" s="249"/>
      <c r="HOM61" s="249"/>
      <c r="HON61" s="249"/>
      <c r="HOO61" s="249"/>
      <c r="HOP61" s="249"/>
      <c r="HOQ61" s="249"/>
      <c r="HOR61" s="249"/>
      <c r="HOS61" s="249"/>
      <c r="HOT61" s="249"/>
      <c r="HOU61" s="249"/>
      <c r="HOV61" s="249"/>
      <c r="HOW61" s="249"/>
      <c r="HOX61" s="249"/>
      <c r="HOY61" s="249"/>
      <c r="HOZ61" s="249"/>
      <c r="HPA61" s="249"/>
      <c r="HPB61" s="249"/>
      <c r="HPC61" s="249"/>
      <c r="HPD61" s="249"/>
      <c r="HPE61" s="249"/>
      <c r="HPF61" s="249"/>
      <c r="HPG61" s="249"/>
      <c r="HPH61" s="249"/>
      <c r="HPI61" s="249"/>
      <c r="HPJ61" s="249"/>
      <c r="HPK61" s="249"/>
      <c r="HPL61" s="249"/>
      <c r="HPM61" s="249"/>
      <c r="HPN61" s="249"/>
      <c r="HPO61" s="249"/>
      <c r="HPP61" s="249"/>
      <c r="HPQ61" s="249"/>
      <c r="HPR61" s="249"/>
      <c r="HPS61" s="249"/>
      <c r="HPT61" s="249"/>
      <c r="HPU61" s="249"/>
      <c r="HPV61" s="249"/>
      <c r="HPW61" s="249"/>
      <c r="HPX61" s="249"/>
      <c r="HPY61" s="249"/>
      <c r="HPZ61" s="249"/>
      <c r="HQA61" s="249"/>
      <c r="HQB61" s="249"/>
      <c r="HQC61" s="249"/>
      <c r="HQD61" s="249"/>
      <c r="HQE61" s="249"/>
      <c r="HQF61" s="249"/>
      <c r="HQG61" s="249"/>
      <c r="HQH61" s="249"/>
      <c r="HQI61" s="249"/>
      <c r="HQJ61" s="249"/>
      <c r="HQK61" s="249"/>
      <c r="HQL61" s="249"/>
      <c r="HQM61" s="249"/>
      <c r="HQN61" s="249"/>
      <c r="HQO61" s="249"/>
      <c r="HQP61" s="249"/>
      <c r="HQQ61" s="249"/>
      <c r="HQR61" s="249"/>
      <c r="HQS61" s="249"/>
      <c r="HQT61" s="249"/>
      <c r="HQU61" s="249"/>
      <c r="HQV61" s="249"/>
      <c r="HQW61" s="249"/>
      <c r="HQX61" s="249"/>
      <c r="HQY61" s="249"/>
      <c r="HQZ61" s="249"/>
      <c r="HRA61" s="249"/>
      <c r="HRB61" s="249"/>
      <c r="HRC61" s="249"/>
      <c r="HRD61" s="249"/>
      <c r="HRE61" s="249"/>
      <c r="HRF61" s="249"/>
      <c r="HRG61" s="249"/>
      <c r="HRH61" s="249"/>
      <c r="HRI61" s="249"/>
      <c r="HRJ61" s="249"/>
      <c r="HRK61" s="249"/>
      <c r="HRL61" s="249"/>
      <c r="HRM61" s="249"/>
      <c r="HRN61" s="249"/>
      <c r="HRO61" s="249"/>
      <c r="HRP61" s="249"/>
      <c r="HRQ61" s="249"/>
      <c r="HRR61" s="249"/>
      <c r="HRS61" s="249"/>
      <c r="HRT61" s="249"/>
      <c r="HRU61" s="249"/>
      <c r="HRV61" s="249"/>
      <c r="HRW61" s="249"/>
      <c r="HRX61" s="249"/>
      <c r="HRY61" s="249"/>
      <c r="HRZ61" s="249"/>
      <c r="HSA61" s="249"/>
      <c r="HSB61" s="249"/>
      <c r="HSC61" s="249"/>
      <c r="HSD61" s="249"/>
      <c r="HSE61" s="249"/>
      <c r="HSF61" s="249"/>
      <c r="HSG61" s="249"/>
      <c r="HSH61" s="249"/>
      <c r="HSI61" s="249"/>
      <c r="HSJ61" s="249"/>
      <c r="HSK61" s="249"/>
      <c r="HSL61" s="249"/>
      <c r="HSM61" s="249"/>
      <c r="HSN61" s="249"/>
      <c r="HSO61" s="249"/>
      <c r="HSP61" s="249"/>
      <c r="HSQ61" s="249"/>
      <c r="HSR61" s="249"/>
      <c r="HSS61" s="249"/>
      <c r="HST61" s="249"/>
      <c r="HSU61" s="249"/>
      <c r="HSV61" s="249"/>
      <c r="HSW61" s="249"/>
      <c r="HSX61" s="249"/>
      <c r="HSY61" s="249"/>
      <c r="HSZ61" s="249"/>
      <c r="HTA61" s="249"/>
      <c r="HTB61" s="249"/>
      <c r="HTC61" s="249"/>
      <c r="HTD61" s="249"/>
      <c r="HTE61" s="249"/>
      <c r="HTF61" s="249"/>
      <c r="HTG61" s="249"/>
      <c r="HTH61" s="249"/>
      <c r="HTI61" s="249"/>
      <c r="HTJ61" s="249"/>
      <c r="HTK61" s="249"/>
      <c r="HTL61" s="249"/>
      <c r="HTM61" s="249"/>
      <c r="HTN61" s="249"/>
      <c r="HTO61" s="249"/>
      <c r="HTP61" s="249"/>
      <c r="HTQ61" s="249"/>
      <c r="HTR61" s="249"/>
      <c r="HTS61" s="249"/>
      <c r="HTT61" s="249"/>
      <c r="HTU61" s="249"/>
      <c r="HTV61" s="249"/>
      <c r="HTW61" s="249"/>
      <c r="HTX61" s="249"/>
      <c r="HTY61" s="249"/>
      <c r="HTZ61" s="249"/>
      <c r="HUA61" s="249"/>
      <c r="HUB61" s="249"/>
      <c r="HUC61" s="249"/>
      <c r="HUD61" s="249"/>
      <c r="HUE61" s="249"/>
      <c r="HUF61" s="249"/>
      <c r="HUG61" s="249"/>
      <c r="HUH61" s="249"/>
      <c r="HUI61" s="249"/>
      <c r="HUJ61" s="249"/>
      <c r="HUK61" s="249"/>
      <c r="HUL61" s="249"/>
      <c r="HUM61" s="249"/>
      <c r="HUN61" s="249"/>
      <c r="HUO61" s="249"/>
      <c r="HUP61" s="249"/>
      <c r="HUQ61" s="249"/>
      <c r="HUR61" s="249"/>
      <c r="HUS61" s="249"/>
      <c r="HUT61" s="249"/>
      <c r="HUU61" s="249"/>
      <c r="HUV61" s="249"/>
      <c r="HUW61" s="249"/>
      <c r="HUX61" s="249"/>
      <c r="HUY61" s="249"/>
      <c r="HUZ61" s="249"/>
      <c r="HVA61" s="249"/>
      <c r="HVB61" s="249"/>
      <c r="HVC61" s="249"/>
      <c r="HVD61" s="249"/>
      <c r="HVE61" s="249"/>
      <c r="HVF61" s="249"/>
      <c r="HVG61" s="249"/>
      <c r="HVH61" s="249"/>
      <c r="HVI61" s="249"/>
      <c r="HVJ61" s="249"/>
      <c r="HVK61" s="249"/>
      <c r="HVL61" s="249"/>
      <c r="HVM61" s="249"/>
      <c r="HVN61" s="249"/>
      <c r="HVO61" s="249"/>
      <c r="HVP61" s="249"/>
      <c r="HVQ61" s="249"/>
      <c r="HVR61" s="249"/>
      <c r="HVS61" s="249"/>
      <c r="HVT61" s="249"/>
      <c r="HVU61" s="249"/>
      <c r="HVV61" s="249"/>
      <c r="HVW61" s="249"/>
      <c r="HVX61" s="249"/>
      <c r="HVY61" s="249"/>
      <c r="HVZ61" s="249"/>
      <c r="HWA61" s="249"/>
      <c r="HWB61" s="249"/>
      <c r="HWC61" s="249"/>
      <c r="HWD61" s="249"/>
      <c r="HWE61" s="249"/>
      <c r="HWF61" s="249"/>
      <c r="HWG61" s="249"/>
      <c r="HWH61" s="249"/>
      <c r="HWI61" s="249"/>
      <c r="HWJ61" s="249"/>
      <c r="HWK61" s="249"/>
      <c r="HWL61" s="249"/>
      <c r="HWM61" s="249"/>
      <c r="HWN61" s="249"/>
      <c r="HWO61" s="249"/>
      <c r="HWP61" s="249"/>
      <c r="HWQ61" s="249"/>
      <c r="HWR61" s="249"/>
      <c r="HWS61" s="249"/>
      <c r="HWT61" s="249"/>
      <c r="HWU61" s="249"/>
      <c r="HWV61" s="249"/>
      <c r="HWW61" s="249"/>
      <c r="HWX61" s="249"/>
      <c r="HWY61" s="249"/>
      <c r="HWZ61" s="249"/>
      <c r="HXA61" s="249"/>
      <c r="HXB61" s="249"/>
      <c r="HXC61" s="249"/>
      <c r="HXD61" s="249"/>
      <c r="HXE61" s="249"/>
      <c r="HXF61" s="249"/>
      <c r="HXG61" s="249"/>
      <c r="HXH61" s="249"/>
      <c r="HXI61" s="249"/>
      <c r="HXJ61" s="249"/>
      <c r="HXK61" s="249"/>
      <c r="HXL61" s="249"/>
      <c r="HXM61" s="249"/>
      <c r="HXN61" s="249"/>
      <c r="HXO61" s="249"/>
      <c r="HXP61" s="249"/>
      <c r="HXQ61" s="249"/>
      <c r="HXR61" s="249"/>
      <c r="HXS61" s="249"/>
      <c r="HXT61" s="249"/>
      <c r="HXU61" s="249"/>
      <c r="HXV61" s="249"/>
      <c r="HXW61" s="249"/>
      <c r="HXX61" s="249"/>
      <c r="HXY61" s="249"/>
      <c r="HXZ61" s="249"/>
      <c r="HYA61" s="249"/>
      <c r="HYB61" s="249"/>
      <c r="HYC61" s="249"/>
      <c r="HYD61" s="249"/>
      <c r="HYE61" s="249"/>
      <c r="HYF61" s="249"/>
      <c r="HYG61" s="249"/>
      <c r="HYH61" s="249"/>
      <c r="HYI61" s="249"/>
      <c r="HYJ61" s="249"/>
      <c r="HYK61" s="249"/>
      <c r="HYL61" s="249"/>
      <c r="HYM61" s="249"/>
      <c r="HYN61" s="249"/>
      <c r="HYO61" s="249"/>
      <c r="HYP61" s="249"/>
      <c r="HYQ61" s="249"/>
      <c r="HYR61" s="249"/>
      <c r="HYS61" s="249"/>
      <c r="HYT61" s="249"/>
      <c r="HYU61" s="249"/>
      <c r="HYV61" s="249"/>
      <c r="HYW61" s="249"/>
      <c r="HYX61" s="249"/>
      <c r="HYY61" s="249"/>
      <c r="HYZ61" s="249"/>
      <c r="HZA61" s="249"/>
      <c r="HZB61" s="249"/>
      <c r="HZC61" s="249"/>
      <c r="HZD61" s="249"/>
      <c r="HZE61" s="249"/>
      <c r="HZF61" s="249"/>
      <c r="HZG61" s="249"/>
      <c r="HZH61" s="249"/>
      <c r="HZI61" s="249"/>
      <c r="HZJ61" s="249"/>
      <c r="HZK61" s="249"/>
      <c r="HZL61" s="249"/>
      <c r="HZM61" s="249"/>
      <c r="HZN61" s="249"/>
      <c r="HZO61" s="249"/>
      <c r="HZP61" s="249"/>
      <c r="HZQ61" s="249"/>
      <c r="HZR61" s="249"/>
      <c r="HZS61" s="249"/>
      <c r="HZT61" s="249"/>
      <c r="HZU61" s="249"/>
      <c r="HZV61" s="249"/>
      <c r="HZW61" s="249"/>
      <c r="HZX61" s="249"/>
      <c r="HZY61" s="249"/>
      <c r="HZZ61" s="249"/>
      <c r="IAA61" s="249"/>
      <c r="IAB61" s="249"/>
      <c r="IAC61" s="249"/>
      <c r="IAD61" s="249"/>
      <c r="IAE61" s="249"/>
      <c r="IAF61" s="249"/>
      <c r="IAG61" s="249"/>
      <c r="IAH61" s="249"/>
      <c r="IAI61" s="249"/>
      <c r="IAJ61" s="249"/>
      <c r="IAK61" s="249"/>
      <c r="IAL61" s="249"/>
      <c r="IAM61" s="249"/>
      <c r="IAN61" s="249"/>
      <c r="IAO61" s="249"/>
      <c r="IAP61" s="249"/>
      <c r="IAQ61" s="249"/>
      <c r="IAR61" s="249"/>
      <c r="IAS61" s="249"/>
      <c r="IAT61" s="249"/>
      <c r="IAU61" s="249"/>
      <c r="IAV61" s="249"/>
      <c r="IAW61" s="249"/>
      <c r="IAX61" s="249"/>
      <c r="IAY61" s="249"/>
      <c r="IAZ61" s="249"/>
      <c r="IBA61" s="249"/>
      <c r="IBB61" s="249"/>
      <c r="IBC61" s="249"/>
      <c r="IBD61" s="249"/>
      <c r="IBE61" s="249"/>
      <c r="IBF61" s="249"/>
      <c r="IBG61" s="249"/>
      <c r="IBH61" s="249"/>
      <c r="IBI61" s="249"/>
      <c r="IBJ61" s="249"/>
      <c r="IBK61" s="249"/>
      <c r="IBL61" s="249"/>
      <c r="IBM61" s="249"/>
      <c r="IBN61" s="249"/>
      <c r="IBO61" s="249"/>
      <c r="IBP61" s="249"/>
      <c r="IBQ61" s="249"/>
      <c r="IBR61" s="249"/>
      <c r="IBS61" s="249"/>
      <c r="IBT61" s="249"/>
      <c r="IBU61" s="249"/>
      <c r="IBV61" s="249"/>
      <c r="IBW61" s="249"/>
      <c r="IBX61" s="249"/>
      <c r="IBY61" s="249"/>
      <c r="IBZ61" s="249"/>
      <c r="ICA61" s="249"/>
      <c r="ICB61" s="249"/>
      <c r="ICC61" s="249"/>
      <c r="ICD61" s="249"/>
      <c r="ICE61" s="249"/>
      <c r="ICF61" s="249"/>
      <c r="ICG61" s="249"/>
      <c r="ICH61" s="249"/>
      <c r="ICI61" s="249"/>
      <c r="ICJ61" s="249"/>
      <c r="ICK61" s="249"/>
      <c r="ICL61" s="249"/>
      <c r="ICM61" s="249"/>
      <c r="ICN61" s="249"/>
      <c r="ICO61" s="249"/>
      <c r="ICP61" s="249"/>
      <c r="ICQ61" s="249"/>
      <c r="ICR61" s="249"/>
      <c r="ICS61" s="249"/>
      <c r="ICT61" s="249"/>
      <c r="ICU61" s="249"/>
      <c r="ICV61" s="249"/>
      <c r="ICW61" s="249"/>
      <c r="ICX61" s="249"/>
      <c r="ICY61" s="249"/>
      <c r="ICZ61" s="249"/>
      <c r="IDA61" s="249"/>
      <c r="IDB61" s="249"/>
      <c r="IDC61" s="249"/>
      <c r="IDD61" s="249"/>
      <c r="IDE61" s="249"/>
      <c r="IDF61" s="249"/>
      <c r="IDG61" s="249"/>
      <c r="IDH61" s="249"/>
      <c r="IDI61" s="249"/>
      <c r="IDJ61" s="249"/>
      <c r="IDK61" s="249"/>
      <c r="IDL61" s="249"/>
      <c r="IDM61" s="249"/>
      <c r="IDN61" s="249"/>
      <c r="IDO61" s="249"/>
      <c r="IDP61" s="249"/>
      <c r="IDQ61" s="249"/>
      <c r="IDR61" s="249"/>
      <c r="IDS61" s="249"/>
      <c r="IDT61" s="249"/>
      <c r="IDU61" s="249"/>
      <c r="IDV61" s="249"/>
      <c r="IDW61" s="249"/>
      <c r="IDX61" s="249"/>
      <c r="IDY61" s="249"/>
      <c r="IDZ61" s="249"/>
      <c r="IEA61" s="249"/>
      <c r="IEB61" s="249"/>
      <c r="IEC61" s="249"/>
      <c r="IED61" s="249"/>
      <c r="IEE61" s="249"/>
      <c r="IEF61" s="249"/>
      <c r="IEG61" s="249"/>
      <c r="IEH61" s="249"/>
      <c r="IEI61" s="249"/>
      <c r="IEJ61" s="249"/>
      <c r="IEK61" s="249"/>
      <c r="IEL61" s="249"/>
      <c r="IEM61" s="249"/>
      <c r="IEN61" s="249"/>
      <c r="IEO61" s="249"/>
      <c r="IEP61" s="249"/>
      <c r="IEQ61" s="249"/>
      <c r="IER61" s="249"/>
      <c r="IES61" s="249"/>
      <c r="IET61" s="249"/>
      <c r="IEU61" s="249"/>
      <c r="IEV61" s="249"/>
      <c r="IEW61" s="249"/>
      <c r="IEX61" s="249"/>
      <c r="IEY61" s="249"/>
      <c r="IEZ61" s="249"/>
      <c r="IFA61" s="249"/>
      <c r="IFB61" s="249"/>
      <c r="IFC61" s="249"/>
      <c r="IFD61" s="249"/>
      <c r="IFE61" s="249"/>
      <c r="IFF61" s="249"/>
      <c r="IFG61" s="249"/>
      <c r="IFH61" s="249"/>
      <c r="IFI61" s="249"/>
      <c r="IFJ61" s="249"/>
      <c r="IFK61" s="249"/>
      <c r="IFL61" s="249"/>
      <c r="IFM61" s="249"/>
      <c r="IFN61" s="249"/>
      <c r="IFO61" s="249"/>
      <c r="IFP61" s="249"/>
      <c r="IFQ61" s="249"/>
      <c r="IFR61" s="249"/>
      <c r="IFS61" s="249"/>
      <c r="IFT61" s="249"/>
      <c r="IFU61" s="249"/>
      <c r="IFV61" s="249"/>
      <c r="IFW61" s="249"/>
      <c r="IFX61" s="249"/>
      <c r="IFY61" s="249"/>
      <c r="IFZ61" s="249"/>
      <c r="IGA61" s="249"/>
      <c r="IGB61" s="249"/>
      <c r="IGC61" s="249"/>
      <c r="IGD61" s="249"/>
      <c r="IGE61" s="249"/>
      <c r="IGF61" s="249"/>
      <c r="IGG61" s="249"/>
      <c r="IGH61" s="249"/>
      <c r="IGI61" s="249"/>
      <c r="IGJ61" s="249"/>
      <c r="IGK61" s="249"/>
      <c r="IGL61" s="249"/>
      <c r="IGM61" s="249"/>
      <c r="IGN61" s="249"/>
      <c r="IGO61" s="249"/>
      <c r="IGP61" s="249"/>
      <c r="IGQ61" s="249"/>
      <c r="IGR61" s="249"/>
      <c r="IGS61" s="249"/>
      <c r="IGT61" s="249"/>
      <c r="IGU61" s="249"/>
      <c r="IGV61" s="249"/>
      <c r="IGW61" s="249"/>
      <c r="IGX61" s="249"/>
      <c r="IGY61" s="249"/>
      <c r="IGZ61" s="249"/>
      <c r="IHA61" s="249"/>
      <c r="IHB61" s="249"/>
      <c r="IHC61" s="249"/>
      <c r="IHD61" s="249"/>
      <c r="IHE61" s="249"/>
      <c r="IHF61" s="249"/>
      <c r="IHG61" s="249"/>
      <c r="IHH61" s="249"/>
      <c r="IHI61" s="249"/>
      <c r="IHJ61" s="249"/>
      <c r="IHK61" s="249"/>
      <c r="IHL61" s="249"/>
      <c r="IHM61" s="249"/>
      <c r="IHN61" s="249"/>
      <c r="IHO61" s="249"/>
      <c r="IHP61" s="249"/>
      <c r="IHQ61" s="249"/>
      <c r="IHR61" s="249"/>
      <c r="IHS61" s="249"/>
      <c r="IHT61" s="249"/>
      <c r="IHU61" s="249"/>
      <c r="IHV61" s="249"/>
      <c r="IHW61" s="249"/>
      <c r="IHX61" s="249"/>
      <c r="IHY61" s="249"/>
      <c r="IHZ61" s="249"/>
      <c r="IIA61" s="249"/>
      <c r="IIB61" s="249"/>
      <c r="IIC61" s="249"/>
      <c r="IID61" s="249"/>
      <c r="IIE61" s="249"/>
      <c r="IIF61" s="249"/>
      <c r="IIG61" s="249"/>
      <c r="IIH61" s="249"/>
      <c r="III61" s="249"/>
      <c r="IIJ61" s="249"/>
      <c r="IIK61" s="249"/>
      <c r="IIL61" s="249"/>
      <c r="IIM61" s="249"/>
      <c r="IIN61" s="249"/>
      <c r="IIO61" s="249"/>
      <c r="IIP61" s="249"/>
      <c r="IIQ61" s="249"/>
      <c r="IIR61" s="249"/>
      <c r="IIS61" s="249"/>
      <c r="IIT61" s="249"/>
      <c r="IIU61" s="249"/>
      <c r="IIV61" s="249"/>
      <c r="IIW61" s="249"/>
      <c r="IIX61" s="249"/>
      <c r="IIY61" s="249"/>
      <c r="IIZ61" s="249"/>
      <c r="IJA61" s="249"/>
      <c r="IJB61" s="249"/>
      <c r="IJC61" s="249"/>
      <c r="IJD61" s="249"/>
      <c r="IJE61" s="249"/>
      <c r="IJF61" s="249"/>
      <c r="IJG61" s="249"/>
      <c r="IJH61" s="249"/>
      <c r="IJI61" s="249"/>
      <c r="IJJ61" s="249"/>
      <c r="IJK61" s="249"/>
      <c r="IJL61" s="249"/>
      <c r="IJM61" s="249"/>
      <c r="IJN61" s="249"/>
      <c r="IJO61" s="249"/>
      <c r="IJP61" s="249"/>
      <c r="IJQ61" s="249"/>
      <c r="IJR61" s="249"/>
      <c r="IJS61" s="249"/>
      <c r="IJT61" s="249"/>
      <c r="IJU61" s="249"/>
      <c r="IJV61" s="249"/>
      <c r="IJW61" s="249"/>
      <c r="IJX61" s="249"/>
      <c r="IJY61" s="249"/>
      <c r="IJZ61" s="249"/>
      <c r="IKA61" s="249"/>
      <c r="IKB61" s="249"/>
      <c r="IKC61" s="249"/>
      <c r="IKD61" s="249"/>
      <c r="IKE61" s="249"/>
      <c r="IKF61" s="249"/>
      <c r="IKG61" s="249"/>
      <c r="IKH61" s="249"/>
      <c r="IKI61" s="249"/>
      <c r="IKJ61" s="249"/>
      <c r="IKK61" s="249"/>
      <c r="IKL61" s="249"/>
      <c r="IKM61" s="249"/>
      <c r="IKN61" s="249"/>
      <c r="IKO61" s="249"/>
      <c r="IKP61" s="249"/>
      <c r="IKQ61" s="249"/>
      <c r="IKR61" s="249"/>
      <c r="IKS61" s="249"/>
      <c r="IKT61" s="249"/>
      <c r="IKU61" s="249"/>
      <c r="IKV61" s="249"/>
      <c r="IKW61" s="249"/>
      <c r="IKX61" s="249"/>
      <c r="IKY61" s="249"/>
      <c r="IKZ61" s="249"/>
      <c r="ILA61" s="249"/>
      <c r="ILB61" s="249"/>
      <c r="ILC61" s="249"/>
      <c r="ILD61" s="249"/>
      <c r="ILE61" s="249"/>
      <c r="ILF61" s="249"/>
      <c r="ILG61" s="249"/>
      <c r="ILH61" s="249"/>
      <c r="ILI61" s="249"/>
      <c r="ILJ61" s="249"/>
      <c r="ILK61" s="249"/>
      <c r="ILL61" s="249"/>
      <c r="ILM61" s="249"/>
      <c r="ILN61" s="249"/>
      <c r="ILO61" s="249"/>
      <c r="ILP61" s="249"/>
      <c r="ILQ61" s="249"/>
      <c r="ILR61" s="249"/>
      <c r="ILS61" s="249"/>
      <c r="ILT61" s="249"/>
      <c r="ILU61" s="249"/>
      <c r="ILV61" s="249"/>
      <c r="ILW61" s="249"/>
      <c r="ILX61" s="249"/>
      <c r="ILY61" s="249"/>
      <c r="ILZ61" s="249"/>
      <c r="IMA61" s="249"/>
      <c r="IMB61" s="249"/>
      <c r="IMC61" s="249"/>
      <c r="IMD61" s="249"/>
      <c r="IME61" s="249"/>
      <c r="IMF61" s="249"/>
      <c r="IMG61" s="249"/>
      <c r="IMH61" s="249"/>
      <c r="IMI61" s="249"/>
      <c r="IMJ61" s="249"/>
      <c r="IMK61" s="249"/>
      <c r="IML61" s="249"/>
      <c r="IMM61" s="249"/>
      <c r="IMN61" s="249"/>
      <c r="IMO61" s="249"/>
      <c r="IMP61" s="249"/>
      <c r="IMQ61" s="249"/>
      <c r="IMR61" s="249"/>
      <c r="IMS61" s="249"/>
      <c r="IMT61" s="249"/>
      <c r="IMU61" s="249"/>
      <c r="IMV61" s="249"/>
      <c r="IMW61" s="249"/>
      <c r="IMX61" s="249"/>
      <c r="IMY61" s="249"/>
      <c r="IMZ61" s="249"/>
      <c r="INA61" s="249"/>
      <c r="INB61" s="249"/>
      <c r="INC61" s="249"/>
      <c r="IND61" s="249"/>
      <c r="INE61" s="249"/>
      <c r="INF61" s="249"/>
      <c r="ING61" s="249"/>
      <c r="INH61" s="249"/>
      <c r="INI61" s="249"/>
      <c r="INJ61" s="249"/>
      <c r="INK61" s="249"/>
      <c r="INL61" s="249"/>
      <c r="INM61" s="249"/>
      <c r="INN61" s="249"/>
      <c r="INO61" s="249"/>
      <c r="INP61" s="249"/>
      <c r="INQ61" s="249"/>
      <c r="INR61" s="249"/>
      <c r="INS61" s="249"/>
      <c r="INT61" s="249"/>
      <c r="INU61" s="249"/>
      <c r="INV61" s="249"/>
      <c r="INW61" s="249"/>
      <c r="INX61" s="249"/>
      <c r="INY61" s="249"/>
      <c r="INZ61" s="249"/>
      <c r="IOA61" s="249"/>
      <c r="IOB61" s="249"/>
      <c r="IOC61" s="249"/>
      <c r="IOD61" s="249"/>
      <c r="IOE61" s="249"/>
      <c r="IOF61" s="249"/>
      <c r="IOG61" s="249"/>
      <c r="IOH61" s="249"/>
      <c r="IOI61" s="249"/>
      <c r="IOJ61" s="249"/>
      <c r="IOK61" s="249"/>
      <c r="IOL61" s="249"/>
      <c r="IOM61" s="249"/>
      <c r="ION61" s="249"/>
      <c r="IOO61" s="249"/>
      <c r="IOP61" s="249"/>
      <c r="IOQ61" s="249"/>
      <c r="IOR61" s="249"/>
      <c r="IOS61" s="249"/>
      <c r="IOT61" s="249"/>
      <c r="IOU61" s="249"/>
      <c r="IOV61" s="249"/>
      <c r="IOW61" s="249"/>
      <c r="IOX61" s="249"/>
      <c r="IOY61" s="249"/>
      <c r="IOZ61" s="249"/>
      <c r="IPA61" s="249"/>
      <c r="IPB61" s="249"/>
      <c r="IPC61" s="249"/>
      <c r="IPD61" s="249"/>
      <c r="IPE61" s="249"/>
      <c r="IPF61" s="249"/>
      <c r="IPG61" s="249"/>
      <c r="IPH61" s="249"/>
      <c r="IPI61" s="249"/>
      <c r="IPJ61" s="249"/>
      <c r="IPK61" s="249"/>
      <c r="IPL61" s="249"/>
      <c r="IPM61" s="249"/>
      <c r="IPN61" s="249"/>
      <c r="IPO61" s="249"/>
      <c r="IPP61" s="249"/>
      <c r="IPQ61" s="249"/>
      <c r="IPR61" s="249"/>
      <c r="IPS61" s="249"/>
      <c r="IPT61" s="249"/>
      <c r="IPU61" s="249"/>
      <c r="IPV61" s="249"/>
      <c r="IPW61" s="249"/>
      <c r="IPX61" s="249"/>
      <c r="IPY61" s="249"/>
      <c r="IPZ61" s="249"/>
      <c r="IQA61" s="249"/>
      <c r="IQB61" s="249"/>
      <c r="IQC61" s="249"/>
      <c r="IQD61" s="249"/>
      <c r="IQE61" s="249"/>
      <c r="IQF61" s="249"/>
      <c r="IQG61" s="249"/>
      <c r="IQH61" s="249"/>
      <c r="IQI61" s="249"/>
      <c r="IQJ61" s="249"/>
      <c r="IQK61" s="249"/>
      <c r="IQL61" s="249"/>
      <c r="IQM61" s="249"/>
      <c r="IQN61" s="249"/>
      <c r="IQO61" s="249"/>
      <c r="IQP61" s="249"/>
      <c r="IQQ61" s="249"/>
      <c r="IQR61" s="249"/>
      <c r="IQS61" s="249"/>
      <c r="IQT61" s="249"/>
      <c r="IQU61" s="249"/>
      <c r="IQV61" s="249"/>
      <c r="IQW61" s="249"/>
      <c r="IQX61" s="249"/>
      <c r="IQY61" s="249"/>
      <c r="IQZ61" s="249"/>
      <c r="IRA61" s="249"/>
      <c r="IRB61" s="249"/>
      <c r="IRC61" s="249"/>
      <c r="IRD61" s="249"/>
      <c r="IRE61" s="249"/>
      <c r="IRF61" s="249"/>
      <c r="IRG61" s="249"/>
      <c r="IRH61" s="249"/>
      <c r="IRI61" s="249"/>
      <c r="IRJ61" s="249"/>
      <c r="IRK61" s="249"/>
      <c r="IRL61" s="249"/>
      <c r="IRM61" s="249"/>
      <c r="IRN61" s="249"/>
      <c r="IRO61" s="249"/>
      <c r="IRP61" s="249"/>
      <c r="IRQ61" s="249"/>
      <c r="IRR61" s="249"/>
      <c r="IRS61" s="249"/>
      <c r="IRT61" s="249"/>
      <c r="IRU61" s="249"/>
      <c r="IRV61" s="249"/>
      <c r="IRW61" s="249"/>
      <c r="IRX61" s="249"/>
      <c r="IRY61" s="249"/>
      <c r="IRZ61" s="249"/>
      <c r="ISA61" s="249"/>
      <c r="ISB61" s="249"/>
      <c r="ISC61" s="249"/>
      <c r="ISD61" s="249"/>
      <c r="ISE61" s="249"/>
      <c r="ISF61" s="249"/>
      <c r="ISG61" s="249"/>
      <c r="ISH61" s="249"/>
      <c r="ISI61" s="249"/>
      <c r="ISJ61" s="249"/>
      <c r="ISK61" s="249"/>
      <c r="ISL61" s="249"/>
      <c r="ISM61" s="249"/>
      <c r="ISN61" s="249"/>
      <c r="ISO61" s="249"/>
      <c r="ISP61" s="249"/>
      <c r="ISQ61" s="249"/>
      <c r="ISR61" s="249"/>
      <c r="ISS61" s="249"/>
      <c r="IST61" s="249"/>
      <c r="ISU61" s="249"/>
      <c r="ISV61" s="249"/>
      <c r="ISW61" s="249"/>
      <c r="ISX61" s="249"/>
      <c r="ISY61" s="249"/>
      <c r="ISZ61" s="249"/>
      <c r="ITA61" s="249"/>
      <c r="ITB61" s="249"/>
      <c r="ITC61" s="249"/>
      <c r="ITD61" s="249"/>
      <c r="ITE61" s="249"/>
      <c r="ITF61" s="249"/>
      <c r="ITG61" s="249"/>
      <c r="ITH61" s="249"/>
      <c r="ITI61" s="249"/>
      <c r="ITJ61" s="249"/>
      <c r="ITK61" s="249"/>
      <c r="ITL61" s="249"/>
      <c r="ITM61" s="249"/>
      <c r="ITN61" s="249"/>
      <c r="ITO61" s="249"/>
      <c r="ITP61" s="249"/>
      <c r="ITQ61" s="249"/>
      <c r="ITR61" s="249"/>
      <c r="ITS61" s="249"/>
      <c r="ITT61" s="249"/>
      <c r="ITU61" s="249"/>
      <c r="ITV61" s="249"/>
      <c r="ITW61" s="249"/>
      <c r="ITX61" s="249"/>
      <c r="ITY61" s="249"/>
      <c r="ITZ61" s="249"/>
      <c r="IUA61" s="249"/>
      <c r="IUB61" s="249"/>
      <c r="IUC61" s="249"/>
      <c r="IUD61" s="249"/>
      <c r="IUE61" s="249"/>
      <c r="IUF61" s="249"/>
      <c r="IUG61" s="249"/>
      <c r="IUH61" s="249"/>
      <c r="IUI61" s="249"/>
      <c r="IUJ61" s="249"/>
      <c r="IUK61" s="249"/>
      <c r="IUL61" s="249"/>
      <c r="IUM61" s="249"/>
      <c r="IUN61" s="249"/>
      <c r="IUO61" s="249"/>
      <c r="IUP61" s="249"/>
      <c r="IUQ61" s="249"/>
      <c r="IUR61" s="249"/>
      <c r="IUS61" s="249"/>
      <c r="IUT61" s="249"/>
      <c r="IUU61" s="249"/>
      <c r="IUV61" s="249"/>
      <c r="IUW61" s="249"/>
      <c r="IUX61" s="249"/>
      <c r="IUY61" s="249"/>
      <c r="IUZ61" s="249"/>
      <c r="IVA61" s="249"/>
      <c r="IVB61" s="249"/>
      <c r="IVC61" s="249"/>
      <c r="IVD61" s="249"/>
      <c r="IVE61" s="249"/>
      <c r="IVF61" s="249"/>
      <c r="IVG61" s="249"/>
      <c r="IVH61" s="249"/>
      <c r="IVI61" s="249"/>
      <c r="IVJ61" s="249"/>
      <c r="IVK61" s="249"/>
      <c r="IVL61" s="249"/>
      <c r="IVM61" s="249"/>
      <c r="IVN61" s="249"/>
      <c r="IVO61" s="249"/>
      <c r="IVP61" s="249"/>
      <c r="IVQ61" s="249"/>
      <c r="IVR61" s="249"/>
      <c r="IVS61" s="249"/>
      <c r="IVT61" s="249"/>
      <c r="IVU61" s="249"/>
      <c r="IVV61" s="249"/>
      <c r="IVW61" s="249"/>
      <c r="IVX61" s="249"/>
      <c r="IVY61" s="249"/>
      <c r="IVZ61" s="249"/>
      <c r="IWA61" s="249"/>
      <c r="IWB61" s="249"/>
      <c r="IWC61" s="249"/>
      <c r="IWD61" s="249"/>
      <c r="IWE61" s="249"/>
      <c r="IWF61" s="249"/>
      <c r="IWG61" s="249"/>
      <c r="IWH61" s="249"/>
      <c r="IWI61" s="249"/>
      <c r="IWJ61" s="249"/>
      <c r="IWK61" s="249"/>
      <c r="IWL61" s="249"/>
      <c r="IWM61" s="249"/>
      <c r="IWN61" s="249"/>
      <c r="IWO61" s="249"/>
      <c r="IWP61" s="249"/>
      <c r="IWQ61" s="249"/>
      <c r="IWR61" s="249"/>
      <c r="IWS61" s="249"/>
      <c r="IWT61" s="249"/>
      <c r="IWU61" s="249"/>
      <c r="IWV61" s="249"/>
      <c r="IWW61" s="249"/>
      <c r="IWX61" s="249"/>
      <c r="IWY61" s="249"/>
      <c r="IWZ61" s="249"/>
      <c r="IXA61" s="249"/>
      <c r="IXB61" s="249"/>
      <c r="IXC61" s="249"/>
      <c r="IXD61" s="249"/>
      <c r="IXE61" s="249"/>
      <c r="IXF61" s="249"/>
      <c r="IXG61" s="249"/>
      <c r="IXH61" s="249"/>
      <c r="IXI61" s="249"/>
      <c r="IXJ61" s="249"/>
      <c r="IXK61" s="249"/>
      <c r="IXL61" s="249"/>
      <c r="IXM61" s="249"/>
      <c r="IXN61" s="249"/>
      <c r="IXO61" s="249"/>
      <c r="IXP61" s="249"/>
      <c r="IXQ61" s="249"/>
      <c r="IXR61" s="249"/>
      <c r="IXS61" s="249"/>
      <c r="IXT61" s="249"/>
      <c r="IXU61" s="249"/>
      <c r="IXV61" s="249"/>
      <c r="IXW61" s="249"/>
      <c r="IXX61" s="249"/>
      <c r="IXY61" s="249"/>
      <c r="IXZ61" s="249"/>
      <c r="IYA61" s="249"/>
      <c r="IYB61" s="249"/>
      <c r="IYC61" s="249"/>
      <c r="IYD61" s="249"/>
      <c r="IYE61" s="249"/>
      <c r="IYF61" s="249"/>
      <c r="IYG61" s="249"/>
      <c r="IYH61" s="249"/>
      <c r="IYI61" s="249"/>
      <c r="IYJ61" s="249"/>
      <c r="IYK61" s="249"/>
      <c r="IYL61" s="249"/>
      <c r="IYM61" s="249"/>
      <c r="IYN61" s="249"/>
      <c r="IYO61" s="249"/>
      <c r="IYP61" s="249"/>
      <c r="IYQ61" s="249"/>
      <c r="IYR61" s="249"/>
      <c r="IYS61" s="249"/>
      <c r="IYT61" s="249"/>
      <c r="IYU61" s="249"/>
      <c r="IYV61" s="249"/>
      <c r="IYW61" s="249"/>
      <c r="IYX61" s="249"/>
      <c r="IYY61" s="249"/>
      <c r="IYZ61" s="249"/>
      <c r="IZA61" s="249"/>
      <c r="IZB61" s="249"/>
      <c r="IZC61" s="249"/>
      <c r="IZD61" s="249"/>
      <c r="IZE61" s="249"/>
      <c r="IZF61" s="249"/>
      <c r="IZG61" s="249"/>
      <c r="IZH61" s="249"/>
      <c r="IZI61" s="249"/>
      <c r="IZJ61" s="249"/>
      <c r="IZK61" s="249"/>
      <c r="IZL61" s="249"/>
      <c r="IZM61" s="249"/>
      <c r="IZN61" s="249"/>
      <c r="IZO61" s="249"/>
      <c r="IZP61" s="249"/>
      <c r="IZQ61" s="249"/>
      <c r="IZR61" s="249"/>
      <c r="IZS61" s="249"/>
      <c r="IZT61" s="249"/>
      <c r="IZU61" s="249"/>
      <c r="IZV61" s="249"/>
      <c r="IZW61" s="249"/>
      <c r="IZX61" s="249"/>
      <c r="IZY61" s="249"/>
      <c r="IZZ61" s="249"/>
      <c r="JAA61" s="249"/>
      <c r="JAB61" s="249"/>
      <c r="JAC61" s="249"/>
      <c r="JAD61" s="249"/>
      <c r="JAE61" s="249"/>
      <c r="JAF61" s="249"/>
      <c r="JAG61" s="249"/>
      <c r="JAH61" s="249"/>
      <c r="JAI61" s="249"/>
      <c r="JAJ61" s="249"/>
      <c r="JAK61" s="249"/>
      <c r="JAL61" s="249"/>
      <c r="JAM61" s="249"/>
      <c r="JAN61" s="249"/>
      <c r="JAO61" s="249"/>
      <c r="JAP61" s="249"/>
      <c r="JAQ61" s="249"/>
      <c r="JAR61" s="249"/>
      <c r="JAS61" s="249"/>
      <c r="JAT61" s="249"/>
      <c r="JAU61" s="249"/>
      <c r="JAV61" s="249"/>
      <c r="JAW61" s="249"/>
      <c r="JAX61" s="249"/>
      <c r="JAY61" s="249"/>
      <c r="JAZ61" s="249"/>
      <c r="JBA61" s="249"/>
      <c r="JBB61" s="249"/>
      <c r="JBC61" s="249"/>
      <c r="JBD61" s="249"/>
      <c r="JBE61" s="249"/>
      <c r="JBF61" s="249"/>
      <c r="JBG61" s="249"/>
      <c r="JBH61" s="249"/>
      <c r="JBI61" s="249"/>
      <c r="JBJ61" s="249"/>
      <c r="JBK61" s="249"/>
      <c r="JBL61" s="249"/>
      <c r="JBM61" s="249"/>
      <c r="JBN61" s="249"/>
      <c r="JBO61" s="249"/>
      <c r="JBP61" s="249"/>
      <c r="JBQ61" s="249"/>
      <c r="JBR61" s="249"/>
      <c r="JBS61" s="249"/>
      <c r="JBT61" s="249"/>
      <c r="JBU61" s="249"/>
      <c r="JBV61" s="249"/>
      <c r="JBW61" s="249"/>
      <c r="JBX61" s="249"/>
      <c r="JBY61" s="249"/>
      <c r="JBZ61" s="249"/>
      <c r="JCA61" s="249"/>
      <c r="JCB61" s="249"/>
      <c r="JCC61" s="249"/>
      <c r="JCD61" s="249"/>
      <c r="JCE61" s="249"/>
      <c r="JCF61" s="249"/>
      <c r="JCG61" s="249"/>
      <c r="JCH61" s="249"/>
      <c r="JCI61" s="249"/>
      <c r="JCJ61" s="249"/>
      <c r="JCK61" s="249"/>
      <c r="JCL61" s="249"/>
      <c r="JCM61" s="249"/>
      <c r="JCN61" s="249"/>
      <c r="JCO61" s="249"/>
      <c r="JCP61" s="249"/>
      <c r="JCQ61" s="249"/>
      <c r="JCR61" s="249"/>
      <c r="JCS61" s="249"/>
      <c r="JCT61" s="249"/>
      <c r="JCU61" s="249"/>
      <c r="JCV61" s="249"/>
      <c r="JCW61" s="249"/>
      <c r="JCX61" s="249"/>
      <c r="JCY61" s="249"/>
      <c r="JCZ61" s="249"/>
      <c r="JDA61" s="249"/>
      <c r="JDB61" s="249"/>
      <c r="JDC61" s="249"/>
      <c r="JDD61" s="249"/>
      <c r="JDE61" s="249"/>
      <c r="JDF61" s="249"/>
      <c r="JDG61" s="249"/>
      <c r="JDH61" s="249"/>
      <c r="JDI61" s="249"/>
      <c r="JDJ61" s="249"/>
      <c r="JDK61" s="249"/>
      <c r="JDL61" s="249"/>
      <c r="JDM61" s="249"/>
      <c r="JDN61" s="249"/>
      <c r="JDO61" s="249"/>
      <c r="JDP61" s="249"/>
      <c r="JDQ61" s="249"/>
      <c r="JDR61" s="249"/>
      <c r="JDS61" s="249"/>
      <c r="JDT61" s="249"/>
      <c r="JDU61" s="249"/>
      <c r="JDV61" s="249"/>
      <c r="JDW61" s="249"/>
      <c r="JDX61" s="249"/>
      <c r="JDY61" s="249"/>
      <c r="JDZ61" s="249"/>
      <c r="JEA61" s="249"/>
      <c r="JEB61" s="249"/>
      <c r="JEC61" s="249"/>
      <c r="JED61" s="249"/>
      <c r="JEE61" s="249"/>
      <c r="JEF61" s="249"/>
      <c r="JEG61" s="249"/>
      <c r="JEH61" s="249"/>
      <c r="JEI61" s="249"/>
      <c r="JEJ61" s="249"/>
      <c r="JEK61" s="249"/>
      <c r="JEL61" s="249"/>
      <c r="JEM61" s="249"/>
      <c r="JEN61" s="249"/>
      <c r="JEO61" s="249"/>
      <c r="JEP61" s="249"/>
      <c r="JEQ61" s="249"/>
      <c r="JER61" s="249"/>
      <c r="JES61" s="249"/>
      <c r="JET61" s="249"/>
      <c r="JEU61" s="249"/>
      <c r="JEV61" s="249"/>
      <c r="JEW61" s="249"/>
      <c r="JEX61" s="249"/>
      <c r="JEY61" s="249"/>
      <c r="JEZ61" s="249"/>
      <c r="JFA61" s="249"/>
      <c r="JFB61" s="249"/>
      <c r="JFC61" s="249"/>
      <c r="JFD61" s="249"/>
      <c r="JFE61" s="249"/>
      <c r="JFF61" s="249"/>
      <c r="JFG61" s="249"/>
      <c r="JFH61" s="249"/>
      <c r="JFI61" s="249"/>
      <c r="JFJ61" s="249"/>
      <c r="JFK61" s="249"/>
      <c r="JFL61" s="249"/>
      <c r="JFM61" s="249"/>
      <c r="JFN61" s="249"/>
      <c r="JFO61" s="249"/>
      <c r="JFP61" s="249"/>
      <c r="JFQ61" s="249"/>
      <c r="JFR61" s="249"/>
      <c r="JFS61" s="249"/>
      <c r="JFT61" s="249"/>
      <c r="JFU61" s="249"/>
      <c r="JFV61" s="249"/>
      <c r="JFW61" s="249"/>
      <c r="JFX61" s="249"/>
      <c r="JFY61" s="249"/>
      <c r="JFZ61" s="249"/>
      <c r="JGA61" s="249"/>
      <c r="JGB61" s="249"/>
      <c r="JGC61" s="249"/>
      <c r="JGD61" s="249"/>
      <c r="JGE61" s="249"/>
      <c r="JGF61" s="249"/>
      <c r="JGG61" s="249"/>
      <c r="JGH61" s="249"/>
      <c r="JGI61" s="249"/>
      <c r="JGJ61" s="249"/>
      <c r="JGK61" s="249"/>
      <c r="JGL61" s="249"/>
      <c r="JGM61" s="249"/>
      <c r="JGN61" s="249"/>
      <c r="JGO61" s="249"/>
      <c r="JGP61" s="249"/>
      <c r="JGQ61" s="249"/>
      <c r="JGR61" s="249"/>
      <c r="JGS61" s="249"/>
      <c r="JGT61" s="249"/>
      <c r="JGU61" s="249"/>
      <c r="JGV61" s="249"/>
      <c r="JGW61" s="249"/>
      <c r="JGX61" s="249"/>
      <c r="JGY61" s="249"/>
      <c r="JGZ61" s="249"/>
      <c r="JHA61" s="249"/>
      <c r="JHB61" s="249"/>
      <c r="JHC61" s="249"/>
      <c r="JHD61" s="249"/>
      <c r="JHE61" s="249"/>
      <c r="JHF61" s="249"/>
      <c r="JHG61" s="249"/>
      <c r="JHH61" s="249"/>
      <c r="JHI61" s="249"/>
      <c r="JHJ61" s="249"/>
      <c r="JHK61" s="249"/>
      <c r="JHL61" s="249"/>
      <c r="JHM61" s="249"/>
      <c r="JHN61" s="249"/>
      <c r="JHO61" s="249"/>
      <c r="JHP61" s="249"/>
      <c r="JHQ61" s="249"/>
      <c r="JHR61" s="249"/>
      <c r="JHS61" s="249"/>
      <c r="JHT61" s="249"/>
      <c r="JHU61" s="249"/>
      <c r="JHV61" s="249"/>
      <c r="JHW61" s="249"/>
      <c r="JHX61" s="249"/>
      <c r="JHY61" s="249"/>
      <c r="JHZ61" s="249"/>
      <c r="JIA61" s="249"/>
      <c r="JIB61" s="249"/>
      <c r="JIC61" s="249"/>
      <c r="JID61" s="249"/>
      <c r="JIE61" s="249"/>
      <c r="JIF61" s="249"/>
      <c r="JIG61" s="249"/>
      <c r="JIH61" s="249"/>
      <c r="JII61" s="249"/>
      <c r="JIJ61" s="249"/>
      <c r="JIK61" s="249"/>
      <c r="JIL61" s="249"/>
      <c r="JIM61" s="249"/>
      <c r="JIN61" s="249"/>
      <c r="JIO61" s="249"/>
      <c r="JIP61" s="249"/>
      <c r="JIQ61" s="249"/>
      <c r="JIR61" s="249"/>
      <c r="JIS61" s="249"/>
      <c r="JIT61" s="249"/>
      <c r="JIU61" s="249"/>
      <c r="JIV61" s="249"/>
      <c r="JIW61" s="249"/>
      <c r="JIX61" s="249"/>
      <c r="JIY61" s="249"/>
      <c r="JIZ61" s="249"/>
      <c r="JJA61" s="249"/>
      <c r="JJB61" s="249"/>
      <c r="JJC61" s="249"/>
      <c r="JJD61" s="249"/>
      <c r="JJE61" s="249"/>
      <c r="JJF61" s="249"/>
      <c r="JJG61" s="249"/>
      <c r="JJH61" s="249"/>
      <c r="JJI61" s="249"/>
      <c r="JJJ61" s="249"/>
      <c r="JJK61" s="249"/>
      <c r="JJL61" s="249"/>
      <c r="JJM61" s="249"/>
      <c r="JJN61" s="249"/>
      <c r="JJO61" s="249"/>
      <c r="JJP61" s="249"/>
      <c r="JJQ61" s="249"/>
      <c r="JJR61" s="249"/>
      <c r="JJS61" s="249"/>
      <c r="JJT61" s="249"/>
      <c r="JJU61" s="249"/>
      <c r="JJV61" s="249"/>
      <c r="JJW61" s="249"/>
      <c r="JJX61" s="249"/>
      <c r="JJY61" s="249"/>
      <c r="JJZ61" s="249"/>
      <c r="JKA61" s="249"/>
      <c r="JKB61" s="249"/>
      <c r="JKC61" s="249"/>
      <c r="JKD61" s="249"/>
      <c r="JKE61" s="249"/>
      <c r="JKF61" s="249"/>
      <c r="JKG61" s="249"/>
      <c r="JKH61" s="249"/>
      <c r="JKI61" s="249"/>
      <c r="JKJ61" s="249"/>
      <c r="JKK61" s="249"/>
      <c r="JKL61" s="249"/>
      <c r="JKM61" s="249"/>
      <c r="JKN61" s="249"/>
      <c r="JKO61" s="249"/>
      <c r="JKP61" s="249"/>
      <c r="JKQ61" s="249"/>
      <c r="JKR61" s="249"/>
      <c r="JKS61" s="249"/>
      <c r="JKT61" s="249"/>
      <c r="JKU61" s="249"/>
      <c r="JKV61" s="249"/>
      <c r="JKW61" s="249"/>
      <c r="JKX61" s="249"/>
      <c r="JKY61" s="249"/>
      <c r="JKZ61" s="249"/>
      <c r="JLA61" s="249"/>
      <c r="JLB61" s="249"/>
      <c r="JLC61" s="249"/>
      <c r="JLD61" s="249"/>
      <c r="JLE61" s="249"/>
      <c r="JLF61" s="249"/>
      <c r="JLG61" s="249"/>
      <c r="JLH61" s="249"/>
      <c r="JLI61" s="249"/>
      <c r="JLJ61" s="249"/>
      <c r="JLK61" s="249"/>
      <c r="JLL61" s="249"/>
      <c r="JLM61" s="249"/>
      <c r="JLN61" s="249"/>
      <c r="JLO61" s="249"/>
      <c r="JLP61" s="249"/>
      <c r="JLQ61" s="249"/>
      <c r="JLR61" s="249"/>
      <c r="JLS61" s="249"/>
      <c r="JLT61" s="249"/>
      <c r="JLU61" s="249"/>
      <c r="JLV61" s="249"/>
      <c r="JLW61" s="249"/>
      <c r="JLX61" s="249"/>
      <c r="JLY61" s="249"/>
      <c r="JLZ61" s="249"/>
      <c r="JMA61" s="249"/>
      <c r="JMB61" s="249"/>
      <c r="JMC61" s="249"/>
      <c r="JMD61" s="249"/>
      <c r="JME61" s="249"/>
      <c r="JMF61" s="249"/>
      <c r="JMG61" s="249"/>
      <c r="JMH61" s="249"/>
      <c r="JMI61" s="249"/>
      <c r="JMJ61" s="249"/>
      <c r="JMK61" s="249"/>
      <c r="JML61" s="249"/>
      <c r="JMM61" s="249"/>
      <c r="JMN61" s="249"/>
      <c r="JMO61" s="249"/>
      <c r="JMP61" s="249"/>
      <c r="JMQ61" s="249"/>
      <c r="JMR61" s="249"/>
      <c r="JMS61" s="249"/>
      <c r="JMT61" s="249"/>
      <c r="JMU61" s="249"/>
      <c r="JMV61" s="249"/>
      <c r="JMW61" s="249"/>
      <c r="JMX61" s="249"/>
      <c r="JMY61" s="249"/>
      <c r="JMZ61" s="249"/>
      <c r="JNA61" s="249"/>
      <c r="JNB61" s="249"/>
      <c r="JNC61" s="249"/>
      <c r="JND61" s="249"/>
      <c r="JNE61" s="249"/>
      <c r="JNF61" s="249"/>
      <c r="JNG61" s="249"/>
      <c r="JNH61" s="249"/>
      <c r="JNI61" s="249"/>
      <c r="JNJ61" s="249"/>
      <c r="JNK61" s="249"/>
      <c r="JNL61" s="249"/>
      <c r="JNM61" s="249"/>
      <c r="JNN61" s="249"/>
      <c r="JNO61" s="249"/>
      <c r="JNP61" s="249"/>
      <c r="JNQ61" s="249"/>
      <c r="JNR61" s="249"/>
      <c r="JNS61" s="249"/>
      <c r="JNT61" s="249"/>
      <c r="JNU61" s="249"/>
      <c r="JNV61" s="249"/>
      <c r="JNW61" s="249"/>
      <c r="JNX61" s="249"/>
      <c r="JNY61" s="249"/>
      <c r="JNZ61" s="249"/>
      <c r="JOA61" s="249"/>
      <c r="JOB61" s="249"/>
      <c r="JOC61" s="249"/>
      <c r="JOD61" s="249"/>
      <c r="JOE61" s="249"/>
      <c r="JOF61" s="249"/>
      <c r="JOG61" s="249"/>
      <c r="JOH61" s="249"/>
      <c r="JOI61" s="249"/>
      <c r="JOJ61" s="249"/>
      <c r="JOK61" s="249"/>
      <c r="JOL61" s="249"/>
      <c r="JOM61" s="249"/>
      <c r="JON61" s="249"/>
      <c r="JOO61" s="249"/>
      <c r="JOP61" s="249"/>
      <c r="JOQ61" s="249"/>
      <c r="JOR61" s="249"/>
      <c r="JOS61" s="249"/>
      <c r="JOT61" s="249"/>
      <c r="JOU61" s="249"/>
      <c r="JOV61" s="249"/>
      <c r="JOW61" s="249"/>
      <c r="JOX61" s="249"/>
      <c r="JOY61" s="249"/>
      <c r="JOZ61" s="249"/>
      <c r="JPA61" s="249"/>
      <c r="JPB61" s="249"/>
      <c r="JPC61" s="249"/>
      <c r="JPD61" s="249"/>
      <c r="JPE61" s="249"/>
      <c r="JPF61" s="249"/>
      <c r="JPG61" s="249"/>
      <c r="JPH61" s="249"/>
      <c r="JPI61" s="249"/>
      <c r="JPJ61" s="249"/>
      <c r="JPK61" s="249"/>
      <c r="JPL61" s="249"/>
      <c r="JPM61" s="249"/>
      <c r="JPN61" s="249"/>
      <c r="JPO61" s="249"/>
      <c r="JPP61" s="249"/>
      <c r="JPQ61" s="249"/>
      <c r="JPR61" s="249"/>
      <c r="JPS61" s="249"/>
      <c r="JPT61" s="249"/>
      <c r="JPU61" s="249"/>
      <c r="JPV61" s="249"/>
      <c r="JPW61" s="249"/>
      <c r="JPX61" s="249"/>
      <c r="JPY61" s="249"/>
      <c r="JPZ61" s="249"/>
      <c r="JQA61" s="249"/>
      <c r="JQB61" s="249"/>
      <c r="JQC61" s="249"/>
      <c r="JQD61" s="249"/>
      <c r="JQE61" s="249"/>
      <c r="JQF61" s="249"/>
      <c r="JQG61" s="249"/>
      <c r="JQH61" s="249"/>
      <c r="JQI61" s="249"/>
      <c r="JQJ61" s="249"/>
      <c r="JQK61" s="249"/>
      <c r="JQL61" s="249"/>
      <c r="JQM61" s="249"/>
      <c r="JQN61" s="249"/>
      <c r="JQO61" s="249"/>
      <c r="JQP61" s="249"/>
      <c r="JQQ61" s="249"/>
      <c r="JQR61" s="249"/>
      <c r="JQS61" s="249"/>
      <c r="JQT61" s="249"/>
      <c r="JQU61" s="249"/>
      <c r="JQV61" s="249"/>
      <c r="JQW61" s="249"/>
      <c r="JQX61" s="249"/>
      <c r="JQY61" s="249"/>
      <c r="JQZ61" s="249"/>
      <c r="JRA61" s="249"/>
      <c r="JRB61" s="249"/>
      <c r="JRC61" s="249"/>
      <c r="JRD61" s="249"/>
      <c r="JRE61" s="249"/>
      <c r="JRF61" s="249"/>
      <c r="JRG61" s="249"/>
      <c r="JRH61" s="249"/>
      <c r="JRI61" s="249"/>
      <c r="JRJ61" s="249"/>
      <c r="JRK61" s="249"/>
      <c r="JRL61" s="249"/>
      <c r="JRM61" s="249"/>
      <c r="JRN61" s="249"/>
      <c r="JRO61" s="249"/>
      <c r="JRP61" s="249"/>
      <c r="JRQ61" s="249"/>
      <c r="JRR61" s="249"/>
      <c r="JRS61" s="249"/>
      <c r="JRT61" s="249"/>
      <c r="JRU61" s="249"/>
      <c r="JRV61" s="249"/>
      <c r="JRW61" s="249"/>
      <c r="JRX61" s="249"/>
      <c r="JRY61" s="249"/>
      <c r="JRZ61" s="249"/>
      <c r="JSA61" s="249"/>
      <c r="JSB61" s="249"/>
      <c r="JSC61" s="249"/>
      <c r="JSD61" s="249"/>
      <c r="JSE61" s="249"/>
      <c r="JSF61" s="249"/>
      <c r="JSG61" s="249"/>
      <c r="JSH61" s="249"/>
      <c r="JSI61" s="249"/>
      <c r="JSJ61" s="249"/>
      <c r="JSK61" s="249"/>
      <c r="JSL61" s="249"/>
      <c r="JSM61" s="249"/>
      <c r="JSN61" s="249"/>
      <c r="JSO61" s="249"/>
      <c r="JSP61" s="249"/>
      <c r="JSQ61" s="249"/>
      <c r="JSR61" s="249"/>
      <c r="JSS61" s="249"/>
      <c r="JST61" s="249"/>
      <c r="JSU61" s="249"/>
      <c r="JSV61" s="249"/>
      <c r="JSW61" s="249"/>
      <c r="JSX61" s="249"/>
      <c r="JSY61" s="249"/>
      <c r="JSZ61" s="249"/>
      <c r="JTA61" s="249"/>
      <c r="JTB61" s="249"/>
      <c r="JTC61" s="249"/>
      <c r="JTD61" s="249"/>
      <c r="JTE61" s="249"/>
      <c r="JTF61" s="249"/>
      <c r="JTG61" s="249"/>
      <c r="JTH61" s="249"/>
      <c r="JTI61" s="249"/>
      <c r="JTJ61" s="249"/>
      <c r="JTK61" s="249"/>
      <c r="JTL61" s="249"/>
      <c r="JTM61" s="249"/>
      <c r="JTN61" s="249"/>
      <c r="JTO61" s="249"/>
      <c r="JTP61" s="249"/>
      <c r="JTQ61" s="249"/>
      <c r="JTR61" s="249"/>
      <c r="JTS61" s="249"/>
      <c r="JTT61" s="249"/>
      <c r="JTU61" s="249"/>
      <c r="JTV61" s="249"/>
      <c r="JTW61" s="249"/>
      <c r="JTX61" s="249"/>
      <c r="JTY61" s="249"/>
      <c r="JTZ61" s="249"/>
      <c r="JUA61" s="249"/>
      <c r="JUB61" s="249"/>
      <c r="JUC61" s="249"/>
      <c r="JUD61" s="249"/>
      <c r="JUE61" s="249"/>
      <c r="JUF61" s="249"/>
      <c r="JUG61" s="249"/>
      <c r="JUH61" s="249"/>
      <c r="JUI61" s="249"/>
      <c r="JUJ61" s="249"/>
      <c r="JUK61" s="249"/>
      <c r="JUL61" s="249"/>
      <c r="JUM61" s="249"/>
      <c r="JUN61" s="249"/>
      <c r="JUO61" s="249"/>
      <c r="JUP61" s="249"/>
      <c r="JUQ61" s="249"/>
      <c r="JUR61" s="249"/>
      <c r="JUS61" s="249"/>
      <c r="JUT61" s="249"/>
      <c r="JUU61" s="249"/>
      <c r="JUV61" s="249"/>
      <c r="JUW61" s="249"/>
      <c r="JUX61" s="249"/>
      <c r="JUY61" s="249"/>
      <c r="JUZ61" s="249"/>
      <c r="JVA61" s="249"/>
      <c r="JVB61" s="249"/>
      <c r="JVC61" s="249"/>
      <c r="JVD61" s="249"/>
      <c r="JVE61" s="249"/>
      <c r="JVF61" s="249"/>
      <c r="JVG61" s="249"/>
      <c r="JVH61" s="249"/>
      <c r="JVI61" s="249"/>
      <c r="JVJ61" s="249"/>
      <c r="JVK61" s="249"/>
      <c r="JVL61" s="249"/>
      <c r="JVM61" s="249"/>
      <c r="JVN61" s="249"/>
      <c r="JVO61" s="249"/>
      <c r="JVP61" s="249"/>
      <c r="JVQ61" s="249"/>
      <c r="JVR61" s="249"/>
      <c r="JVS61" s="249"/>
      <c r="JVT61" s="249"/>
      <c r="JVU61" s="249"/>
      <c r="JVV61" s="249"/>
      <c r="JVW61" s="249"/>
      <c r="JVX61" s="249"/>
      <c r="JVY61" s="249"/>
      <c r="JVZ61" s="249"/>
      <c r="JWA61" s="249"/>
      <c r="JWB61" s="249"/>
      <c r="JWC61" s="249"/>
      <c r="JWD61" s="249"/>
      <c r="JWE61" s="249"/>
      <c r="JWF61" s="249"/>
      <c r="JWG61" s="249"/>
      <c r="JWH61" s="249"/>
      <c r="JWI61" s="249"/>
      <c r="JWJ61" s="249"/>
      <c r="JWK61" s="249"/>
      <c r="JWL61" s="249"/>
      <c r="JWM61" s="249"/>
      <c r="JWN61" s="249"/>
      <c r="JWO61" s="249"/>
      <c r="JWP61" s="249"/>
      <c r="JWQ61" s="249"/>
      <c r="JWR61" s="249"/>
      <c r="JWS61" s="249"/>
      <c r="JWT61" s="249"/>
      <c r="JWU61" s="249"/>
      <c r="JWV61" s="249"/>
      <c r="JWW61" s="249"/>
      <c r="JWX61" s="249"/>
      <c r="JWY61" s="249"/>
      <c r="JWZ61" s="249"/>
      <c r="JXA61" s="249"/>
      <c r="JXB61" s="249"/>
      <c r="JXC61" s="249"/>
      <c r="JXD61" s="249"/>
      <c r="JXE61" s="249"/>
      <c r="JXF61" s="249"/>
      <c r="JXG61" s="249"/>
      <c r="JXH61" s="249"/>
      <c r="JXI61" s="249"/>
      <c r="JXJ61" s="249"/>
      <c r="JXK61" s="249"/>
      <c r="JXL61" s="249"/>
      <c r="JXM61" s="249"/>
      <c r="JXN61" s="249"/>
      <c r="JXO61" s="249"/>
      <c r="JXP61" s="249"/>
      <c r="JXQ61" s="249"/>
      <c r="JXR61" s="249"/>
      <c r="JXS61" s="249"/>
      <c r="JXT61" s="249"/>
      <c r="JXU61" s="249"/>
      <c r="JXV61" s="249"/>
      <c r="JXW61" s="249"/>
      <c r="JXX61" s="249"/>
      <c r="JXY61" s="249"/>
      <c r="JXZ61" s="249"/>
      <c r="JYA61" s="249"/>
      <c r="JYB61" s="249"/>
      <c r="JYC61" s="249"/>
      <c r="JYD61" s="249"/>
      <c r="JYE61" s="249"/>
      <c r="JYF61" s="249"/>
      <c r="JYG61" s="249"/>
      <c r="JYH61" s="249"/>
      <c r="JYI61" s="249"/>
      <c r="JYJ61" s="249"/>
      <c r="JYK61" s="249"/>
      <c r="JYL61" s="249"/>
      <c r="JYM61" s="249"/>
      <c r="JYN61" s="249"/>
      <c r="JYO61" s="249"/>
      <c r="JYP61" s="249"/>
      <c r="JYQ61" s="249"/>
      <c r="JYR61" s="249"/>
      <c r="JYS61" s="249"/>
      <c r="JYT61" s="249"/>
      <c r="JYU61" s="249"/>
      <c r="JYV61" s="249"/>
      <c r="JYW61" s="249"/>
      <c r="JYX61" s="249"/>
      <c r="JYY61" s="249"/>
      <c r="JYZ61" s="249"/>
      <c r="JZA61" s="249"/>
      <c r="JZB61" s="249"/>
      <c r="JZC61" s="249"/>
      <c r="JZD61" s="249"/>
      <c r="JZE61" s="249"/>
      <c r="JZF61" s="249"/>
      <c r="JZG61" s="249"/>
      <c r="JZH61" s="249"/>
      <c r="JZI61" s="249"/>
      <c r="JZJ61" s="249"/>
      <c r="JZK61" s="249"/>
      <c r="JZL61" s="249"/>
      <c r="JZM61" s="249"/>
      <c r="JZN61" s="249"/>
      <c r="JZO61" s="249"/>
      <c r="JZP61" s="249"/>
      <c r="JZQ61" s="249"/>
      <c r="JZR61" s="249"/>
      <c r="JZS61" s="249"/>
      <c r="JZT61" s="249"/>
      <c r="JZU61" s="249"/>
      <c r="JZV61" s="249"/>
      <c r="JZW61" s="249"/>
      <c r="JZX61" s="249"/>
      <c r="JZY61" s="249"/>
      <c r="JZZ61" s="249"/>
      <c r="KAA61" s="249"/>
      <c r="KAB61" s="249"/>
      <c r="KAC61" s="249"/>
      <c r="KAD61" s="249"/>
      <c r="KAE61" s="249"/>
      <c r="KAF61" s="249"/>
      <c r="KAG61" s="249"/>
      <c r="KAH61" s="249"/>
      <c r="KAI61" s="249"/>
      <c r="KAJ61" s="249"/>
      <c r="KAK61" s="249"/>
      <c r="KAL61" s="249"/>
      <c r="KAM61" s="249"/>
      <c r="KAN61" s="249"/>
      <c r="KAO61" s="249"/>
      <c r="KAP61" s="249"/>
      <c r="KAQ61" s="249"/>
      <c r="KAR61" s="249"/>
      <c r="KAS61" s="249"/>
      <c r="KAT61" s="249"/>
      <c r="KAU61" s="249"/>
      <c r="KAV61" s="249"/>
      <c r="KAW61" s="249"/>
      <c r="KAX61" s="249"/>
      <c r="KAY61" s="249"/>
      <c r="KAZ61" s="249"/>
      <c r="KBA61" s="249"/>
      <c r="KBB61" s="249"/>
      <c r="KBC61" s="249"/>
      <c r="KBD61" s="249"/>
      <c r="KBE61" s="249"/>
      <c r="KBF61" s="249"/>
      <c r="KBG61" s="249"/>
      <c r="KBH61" s="249"/>
      <c r="KBI61" s="249"/>
      <c r="KBJ61" s="249"/>
      <c r="KBK61" s="249"/>
      <c r="KBL61" s="249"/>
      <c r="KBM61" s="249"/>
      <c r="KBN61" s="249"/>
      <c r="KBO61" s="249"/>
      <c r="KBP61" s="249"/>
      <c r="KBQ61" s="249"/>
      <c r="KBR61" s="249"/>
      <c r="KBS61" s="249"/>
      <c r="KBT61" s="249"/>
      <c r="KBU61" s="249"/>
      <c r="KBV61" s="249"/>
      <c r="KBW61" s="249"/>
      <c r="KBX61" s="249"/>
      <c r="KBY61" s="249"/>
      <c r="KBZ61" s="249"/>
      <c r="KCA61" s="249"/>
      <c r="KCB61" s="249"/>
      <c r="KCC61" s="249"/>
      <c r="KCD61" s="249"/>
      <c r="KCE61" s="249"/>
      <c r="KCF61" s="249"/>
      <c r="KCG61" s="249"/>
      <c r="KCH61" s="249"/>
      <c r="KCI61" s="249"/>
      <c r="KCJ61" s="249"/>
      <c r="KCK61" s="249"/>
      <c r="KCL61" s="249"/>
      <c r="KCM61" s="249"/>
      <c r="KCN61" s="249"/>
      <c r="KCO61" s="249"/>
      <c r="KCP61" s="249"/>
      <c r="KCQ61" s="249"/>
      <c r="KCR61" s="249"/>
      <c r="KCS61" s="249"/>
      <c r="KCT61" s="249"/>
      <c r="KCU61" s="249"/>
      <c r="KCV61" s="249"/>
      <c r="KCW61" s="249"/>
      <c r="KCX61" s="249"/>
      <c r="KCY61" s="249"/>
      <c r="KCZ61" s="249"/>
      <c r="KDA61" s="249"/>
      <c r="KDB61" s="249"/>
      <c r="KDC61" s="249"/>
      <c r="KDD61" s="249"/>
      <c r="KDE61" s="249"/>
      <c r="KDF61" s="249"/>
      <c r="KDG61" s="249"/>
      <c r="KDH61" s="249"/>
      <c r="KDI61" s="249"/>
      <c r="KDJ61" s="249"/>
      <c r="KDK61" s="249"/>
      <c r="KDL61" s="249"/>
      <c r="KDM61" s="249"/>
      <c r="KDN61" s="249"/>
      <c r="KDO61" s="249"/>
      <c r="KDP61" s="249"/>
      <c r="KDQ61" s="249"/>
      <c r="KDR61" s="249"/>
      <c r="KDS61" s="249"/>
      <c r="KDT61" s="249"/>
      <c r="KDU61" s="249"/>
      <c r="KDV61" s="249"/>
      <c r="KDW61" s="249"/>
      <c r="KDX61" s="249"/>
      <c r="KDY61" s="249"/>
      <c r="KDZ61" s="249"/>
      <c r="KEA61" s="249"/>
      <c r="KEB61" s="249"/>
      <c r="KEC61" s="249"/>
      <c r="KED61" s="249"/>
      <c r="KEE61" s="249"/>
      <c r="KEF61" s="249"/>
      <c r="KEG61" s="249"/>
      <c r="KEH61" s="249"/>
      <c r="KEI61" s="249"/>
      <c r="KEJ61" s="249"/>
      <c r="KEK61" s="249"/>
      <c r="KEL61" s="249"/>
      <c r="KEM61" s="249"/>
      <c r="KEN61" s="249"/>
      <c r="KEO61" s="249"/>
      <c r="KEP61" s="249"/>
      <c r="KEQ61" s="249"/>
      <c r="KER61" s="249"/>
      <c r="KES61" s="249"/>
      <c r="KET61" s="249"/>
      <c r="KEU61" s="249"/>
      <c r="KEV61" s="249"/>
      <c r="KEW61" s="249"/>
      <c r="KEX61" s="249"/>
      <c r="KEY61" s="249"/>
      <c r="KEZ61" s="249"/>
      <c r="KFA61" s="249"/>
      <c r="KFB61" s="249"/>
      <c r="KFC61" s="249"/>
      <c r="KFD61" s="249"/>
      <c r="KFE61" s="249"/>
      <c r="KFF61" s="249"/>
      <c r="KFG61" s="249"/>
      <c r="KFH61" s="249"/>
      <c r="KFI61" s="249"/>
      <c r="KFJ61" s="249"/>
      <c r="KFK61" s="249"/>
      <c r="KFL61" s="249"/>
      <c r="KFM61" s="249"/>
      <c r="KFN61" s="249"/>
      <c r="KFO61" s="249"/>
      <c r="KFP61" s="249"/>
      <c r="KFQ61" s="249"/>
      <c r="KFR61" s="249"/>
      <c r="KFS61" s="249"/>
      <c r="KFT61" s="249"/>
      <c r="KFU61" s="249"/>
      <c r="KFV61" s="249"/>
      <c r="KFW61" s="249"/>
      <c r="KFX61" s="249"/>
      <c r="KFY61" s="249"/>
      <c r="KFZ61" s="249"/>
      <c r="KGA61" s="249"/>
      <c r="KGB61" s="249"/>
      <c r="KGC61" s="249"/>
      <c r="KGD61" s="249"/>
      <c r="KGE61" s="249"/>
      <c r="KGF61" s="249"/>
      <c r="KGG61" s="249"/>
      <c r="KGH61" s="249"/>
      <c r="KGI61" s="249"/>
      <c r="KGJ61" s="249"/>
      <c r="KGK61" s="249"/>
      <c r="KGL61" s="249"/>
      <c r="KGM61" s="249"/>
      <c r="KGN61" s="249"/>
      <c r="KGO61" s="249"/>
      <c r="KGP61" s="249"/>
      <c r="KGQ61" s="249"/>
      <c r="KGR61" s="249"/>
      <c r="KGS61" s="249"/>
      <c r="KGT61" s="249"/>
      <c r="KGU61" s="249"/>
      <c r="KGV61" s="249"/>
      <c r="KGW61" s="249"/>
      <c r="KGX61" s="249"/>
      <c r="KGY61" s="249"/>
      <c r="KGZ61" s="249"/>
      <c r="KHA61" s="249"/>
      <c r="KHB61" s="249"/>
      <c r="KHC61" s="249"/>
      <c r="KHD61" s="249"/>
      <c r="KHE61" s="249"/>
      <c r="KHF61" s="249"/>
      <c r="KHG61" s="249"/>
      <c r="KHH61" s="249"/>
      <c r="KHI61" s="249"/>
      <c r="KHJ61" s="249"/>
      <c r="KHK61" s="249"/>
      <c r="KHL61" s="249"/>
      <c r="KHM61" s="249"/>
      <c r="KHN61" s="249"/>
      <c r="KHO61" s="249"/>
      <c r="KHP61" s="249"/>
      <c r="KHQ61" s="249"/>
      <c r="KHR61" s="249"/>
      <c r="KHS61" s="249"/>
      <c r="KHT61" s="249"/>
      <c r="KHU61" s="249"/>
      <c r="KHV61" s="249"/>
      <c r="KHW61" s="249"/>
      <c r="KHX61" s="249"/>
      <c r="KHY61" s="249"/>
      <c r="KHZ61" s="249"/>
      <c r="KIA61" s="249"/>
      <c r="KIB61" s="249"/>
      <c r="KIC61" s="249"/>
      <c r="KID61" s="249"/>
      <c r="KIE61" s="249"/>
      <c r="KIF61" s="249"/>
      <c r="KIG61" s="249"/>
      <c r="KIH61" s="249"/>
      <c r="KII61" s="249"/>
      <c r="KIJ61" s="249"/>
      <c r="KIK61" s="249"/>
      <c r="KIL61" s="249"/>
      <c r="KIM61" s="249"/>
      <c r="KIN61" s="249"/>
      <c r="KIO61" s="249"/>
      <c r="KIP61" s="249"/>
      <c r="KIQ61" s="249"/>
      <c r="KIR61" s="249"/>
      <c r="KIS61" s="249"/>
      <c r="KIT61" s="249"/>
      <c r="KIU61" s="249"/>
      <c r="KIV61" s="249"/>
      <c r="KIW61" s="249"/>
      <c r="KIX61" s="249"/>
      <c r="KIY61" s="249"/>
      <c r="KIZ61" s="249"/>
      <c r="KJA61" s="249"/>
      <c r="KJB61" s="249"/>
      <c r="KJC61" s="249"/>
      <c r="KJD61" s="249"/>
      <c r="KJE61" s="249"/>
      <c r="KJF61" s="249"/>
      <c r="KJG61" s="249"/>
      <c r="KJH61" s="249"/>
      <c r="KJI61" s="249"/>
      <c r="KJJ61" s="249"/>
      <c r="KJK61" s="249"/>
      <c r="KJL61" s="249"/>
      <c r="KJM61" s="249"/>
      <c r="KJN61" s="249"/>
      <c r="KJO61" s="249"/>
      <c r="KJP61" s="249"/>
      <c r="KJQ61" s="249"/>
      <c r="KJR61" s="249"/>
      <c r="KJS61" s="249"/>
      <c r="KJT61" s="249"/>
      <c r="KJU61" s="249"/>
      <c r="KJV61" s="249"/>
      <c r="KJW61" s="249"/>
      <c r="KJX61" s="249"/>
      <c r="KJY61" s="249"/>
      <c r="KJZ61" s="249"/>
      <c r="KKA61" s="249"/>
      <c r="KKB61" s="249"/>
      <c r="KKC61" s="249"/>
      <c r="KKD61" s="249"/>
      <c r="KKE61" s="249"/>
      <c r="KKF61" s="249"/>
      <c r="KKG61" s="249"/>
      <c r="KKH61" s="249"/>
      <c r="KKI61" s="249"/>
      <c r="KKJ61" s="249"/>
      <c r="KKK61" s="249"/>
      <c r="KKL61" s="249"/>
      <c r="KKM61" s="249"/>
      <c r="KKN61" s="249"/>
      <c r="KKO61" s="249"/>
      <c r="KKP61" s="249"/>
      <c r="KKQ61" s="249"/>
      <c r="KKR61" s="249"/>
      <c r="KKS61" s="249"/>
      <c r="KKT61" s="249"/>
      <c r="KKU61" s="249"/>
      <c r="KKV61" s="249"/>
      <c r="KKW61" s="249"/>
      <c r="KKX61" s="249"/>
      <c r="KKY61" s="249"/>
      <c r="KKZ61" s="249"/>
      <c r="KLA61" s="249"/>
      <c r="KLB61" s="249"/>
      <c r="KLC61" s="249"/>
      <c r="KLD61" s="249"/>
      <c r="KLE61" s="249"/>
      <c r="KLF61" s="249"/>
      <c r="KLG61" s="249"/>
      <c r="KLH61" s="249"/>
      <c r="KLI61" s="249"/>
      <c r="KLJ61" s="249"/>
      <c r="KLK61" s="249"/>
      <c r="KLL61" s="249"/>
      <c r="KLM61" s="249"/>
      <c r="KLN61" s="249"/>
      <c r="KLO61" s="249"/>
      <c r="KLP61" s="249"/>
      <c r="KLQ61" s="249"/>
      <c r="KLR61" s="249"/>
      <c r="KLS61" s="249"/>
      <c r="KLT61" s="249"/>
      <c r="KLU61" s="249"/>
      <c r="KLV61" s="249"/>
      <c r="KLW61" s="249"/>
      <c r="KLX61" s="249"/>
      <c r="KLY61" s="249"/>
      <c r="KLZ61" s="249"/>
      <c r="KMA61" s="249"/>
      <c r="KMB61" s="249"/>
      <c r="KMC61" s="249"/>
      <c r="KMD61" s="249"/>
      <c r="KME61" s="249"/>
      <c r="KMF61" s="249"/>
      <c r="KMG61" s="249"/>
      <c r="KMH61" s="249"/>
      <c r="KMI61" s="249"/>
      <c r="KMJ61" s="249"/>
      <c r="KMK61" s="249"/>
      <c r="KML61" s="249"/>
      <c r="KMM61" s="249"/>
      <c r="KMN61" s="249"/>
      <c r="KMO61" s="249"/>
      <c r="KMP61" s="249"/>
      <c r="KMQ61" s="249"/>
      <c r="KMR61" s="249"/>
      <c r="KMS61" s="249"/>
      <c r="KMT61" s="249"/>
      <c r="KMU61" s="249"/>
      <c r="KMV61" s="249"/>
      <c r="KMW61" s="249"/>
      <c r="KMX61" s="249"/>
      <c r="KMY61" s="249"/>
      <c r="KMZ61" s="249"/>
      <c r="KNA61" s="249"/>
      <c r="KNB61" s="249"/>
      <c r="KNC61" s="249"/>
      <c r="KND61" s="249"/>
      <c r="KNE61" s="249"/>
      <c r="KNF61" s="249"/>
      <c r="KNG61" s="249"/>
      <c r="KNH61" s="249"/>
      <c r="KNI61" s="249"/>
      <c r="KNJ61" s="249"/>
      <c r="KNK61" s="249"/>
      <c r="KNL61" s="249"/>
      <c r="KNM61" s="249"/>
      <c r="KNN61" s="249"/>
      <c r="KNO61" s="249"/>
      <c r="KNP61" s="249"/>
      <c r="KNQ61" s="249"/>
      <c r="KNR61" s="249"/>
      <c r="KNS61" s="249"/>
      <c r="KNT61" s="249"/>
      <c r="KNU61" s="249"/>
      <c r="KNV61" s="249"/>
      <c r="KNW61" s="249"/>
      <c r="KNX61" s="249"/>
      <c r="KNY61" s="249"/>
      <c r="KNZ61" s="249"/>
      <c r="KOA61" s="249"/>
      <c r="KOB61" s="249"/>
      <c r="KOC61" s="249"/>
      <c r="KOD61" s="249"/>
      <c r="KOE61" s="249"/>
      <c r="KOF61" s="249"/>
      <c r="KOG61" s="249"/>
      <c r="KOH61" s="249"/>
      <c r="KOI61" s="249"/>
      <c r="KOJ61" s="249"/>
      <c r="KOK61" s="249"/>
      <c r="KOL61" s="249"/>
      <c r="KOM61" s="249"/>
      <c r="KON61" s="249"/>
      <c r="KOO61" s="249"/>
      <c r="KOP61" s="249"/>
      <c r="KOQ61" s="249"/>
      <c r="KOR61" s="249"/>
      <c r="KOS61" s="249"/>
      <c r="KOT61" s="249"/>
      <c r="KOU61" s="249"/>
      <c r="KOV61" s="249"/>
      <c r="KOW61" s="249"/>
      <c r="KOX61" s="249"/>
      <c r="KOY61" s="249"/>
      <c r="KOZ61" s="249"/>
      <c r="KPA61" s="249"/>
      <c r="KPB61" s="249"/>
      <c r="KPC61" s="249"/>
      <c r="KPD61" s="249"/>
      <c r="KPE61" s="249"/>
      <c r="KPF61" s="249"/>
      <c r="KPG61" s="249"/>
      <c r="KPH61" s="249"/>
      <c r="KPI61" s="249"/>
      <c r="KPJ61" s="249"/>
      <c r="KPK61" s="249"/>
      <c r="KPL61" s="249"/>
      <c r="KPM61" s="249"/>
      <c r="KPN61" s="249"/>
      <c r="KPO61" s="249"/>
      <c r="KPP61" s="249"/>
      <c r="KPQ61" s="249"/>
      <c r="KPR61" s="249"/>
      <c r="KPS61" s="249"/>
      <c r="KPT61" s="249"/>
      <c r="KPU61" s="249"/>
      <c r="KPV61" s="249"/>
      <c r="KPW61" s="249"/>
      <c r="KPX61" s="249"/>
      <c r="KPY61" s="249"/>
      <c r="KPZ61" s="249"/>
      <c r="KQA61" s="249"/>
      <c r="KQB61" s="249"/>
      <c r="KQC61" s="249"/>
      <c r="KQD61" s="249"/>
      <c r="KQE61" s="249"/>
      <c r="KQF61" s="249"/>
      <c r="KQG61" s="249"/>
      <c r="KQH61" s="249"/>
      <c r="KQI61" s="249"/>
      <c r="KQJ61" s="249"/>
      <c r="KQK61" s="249"/>
      <c r="KQL61" s="249"/>
      <c r="KQM61" s="249"/>
      <c r="KQN61" s="249"/>
      <c r="KQO61" s="249"/>
      <c r="KQP61" s="249"/>
      <c r="KQQ61" s="249"/>
      <c r="KQR61" s="249"/>
      <c r="KQS61" s="249"/>
      <c r="KQT61" s="249"/>
      <c r="KQU61" s="249"/>
      <c r="KQV61" s="249"/>
      <c r="KQW61" s="249"/>
      <c r="KQX61" s="249"/>
      <c r="KQY61" s="249"/>
      <c r="KQZ61" s="249"/>
      <c r="KRA61" s="249"/>
      <c r="KRB61" s="249"/>
      <c r="KRC61" s="249"/>
      <c r="KRD61" s="249"/>
      <c r="KRE61" s="249"/>
      <c r="KRF61" s="249"/>
      <c r="KRG61" s="249"/>
      <c r="KRH61" s="249"/>
      <c r="KRI61" s="249"/>
      <c r="KRJ61" s="249"/>
      <c r="KRK61" s="249"/>
      <c r="KRL61" s="249"/>
      <c r="KRM61" s="249"/>
      <c r="KRN61" s="249"/>
      <c r="KRO61" s="249"/>
      <c r="KRP61" s="249"/>
      <c r="KRQ61" s="249"/>
      <c r="KRR61" s="249"/>
      <c r="KRS61" s="249"/>
      <c r="KRT61" s="249"/>
      <c r="KRU61" s="249"/>
      <c r="KRV61" s="249"/>
      <c r="KRW61" s="249"/>
      <c r="KRX61" s="249"/>
      <c r="KRY61" s="249"/>
      <c r="KRZ61" s="249"/>
      <c r="KSA61" s="249"/>
      <c r="KSB61" s="249"/>
      <c r="KSC61" s="249"/>
      <c r="KSD61" s="249"/>
      <c r="KSE61" s="249"/>
      <c r="KSF61" s="249"/>
      <c r="KSG61" s="249"/>
      <c r="KSH61" s="249"/>
      <c r="KSI61" s="249"/>
      <c r="KSJ61" s="249"/>
      <c r="KSK61" s="249"/>
      <c r="KSL61" s="249"/>
      <c r="KSM61" s="249"/>
      <c r="KSN61" s="249"/>
      <c r="KSO61" s="249"/>
      <c r="KSP61" s="249"/>
      <c r="KSQ61" s="249"/>
      <c r="KSR61" s="249"/>
      <c r="KSS61" s="249"/>
      <c r="KST61" s="249"/>
      <c r="KSU61" s="249"/>
      <c r="KSV61" s="249"/>
      <c r="KSW61" s="249"/>
      <c r="KSX61" s="249"/>
      <c r="KSY61" s="249"/>
      <c r="KSZ61" s="249"/>
      <c r="KTA61" s="249"/>
      <c r="KTB61" s="249"/>
      <c r="KTC61" s="249"/>
      <c r="KTD61" s="249"/>
      <c r="KTE61" s="249"/>
      <c r="KTF61" s="249"/>
      <c r="KTG61" s="249"/>
      <c r="KTH61" s="249"/>
      <c r="KTI61" s="249"/>
      <c r="KTJ61" s="249"/>
      <c r="KTK61" s="249"/>
      <c r="KTL61" s="249"/>
      <c r="KTM61" s="249"/>
      <c r="KTN61" s="249"/>
      <c r="KTO61" s="249"/>
      <c r="KTP61" s="249"/>
      <c r="KTQ61" s="249"/>
      <c r="KTR61" s="249"/>
      <c r="KTS61" s="249"/>
      <c r="KTT61" s="249"/>
      <c r="KTU61" s="249"/>
      <c r="KTV61" s="249"/>
      <c r="KTW61" s="249"/>
      <c r="KTX61" s="249"/>
      <c r="KTY61" s="249"/>
      <c r="KTZ61" s="249"/>
      <c r="KUA61" s="249"/>
      <c r="KUB61" s="249"/>
      <c r="KUC61" s="249"/>
      <c r="KUD61" s="249"/>
      <c r="KUE61" s="249"/>
      <c r="KUF61" s="249"/>
      <c r="KUG61" s="249"/>
      <c r="KUH61" s="249"/>
      <c r="KUI61" s="249"/>
      <c r="KUJ61" s="249"/>
      <c r="KUK61" s="249"/>
      <c r="KUL61" s="249"/>
      <c r="KUM61" s="249"/>
      <c r="KUN61" s="249"/>
      <c r="KUO61" s="249"/>
      <c r="KUP61" s="249"/>
      <c r="KUQ61" s="249"/>
      <c r="KUR61" s="249"/>
      <c r="KUS61" s="249"/>
      <c r="KUT61" s="249"/>
      <c r="KUU61" s="249"/>
      <c r="KUV61" s="249"/>
      <c r="KUW61" s="249"/>
      <c r="KUX61" s="249"/>
      <c r="KUY61" s="249"/>
      <c r="KUZ61" s="249"/>
      <c r="KVA61" s="249"/>
      <c r="KVB61" s="249"/>
      <c r="KVC61" s="249"/>
      <c r="KVD61" s="249"/>
      <c r="KVE61" s="249"/>
      <c r="KVF61" s="249"/>
      <c r="KVG61" s="249"/>
      <c r="KVH61" s="249"/>
      <c r="KVI61" s="249"/>
      <c r="KVJ61" s="249"/>
      <c r="KVK61" s="249"/>
      <c r="KVL61" s="249"/>
      <c r="KVM61" s="249"/>
      <c r="KVN61" s="249"/>
      <c r="KVO61" s="249"/>
      <c r="KVP61" s="249"/>
      <c r="KVQ61" s="249"/>
      <c r="KVR61" s="249"/>
      <c r="KVS61" s="249"/>
      <c r="KVT61" s="249"/>
      <c r="KVU61" s="249"/>
      <c r="KVV61" s="249"/>
      <c r="KVW61" s="249"/>
      <c r="KVX61" s="249"/>
      <c r="KVY61" s="249"/>
      <c r="KVZ61" s="249"/>
      <c r="KWA61" s="249"/>
      <c r="KWB61" s="249"/>
      <c r="KWC61" s="249"/>
      <c r="KWD61" s="249"/>
      <c r="KWE61" s="249"/>
      <c r="KWF61" s="249"/>
      <c r="KWG61" s="249"/>
      <c r="KWH61" s="249"/>
      <c r="KWI61" s="249"/>
      <c r="KWJ61" s="249"/>
      <c r="KWK61" s="249"/>
      <c r="KWL61" s="249"/>
      <c r="KWM61" s="249"/>
      <c r="KWN61" s="249"/>
      <c r="KWO61" s="249"/>
      <c r="KWP61" s="249"/>
      <c r="KWQ61" s="249"/>
      <c r="KWR61" s="249"/>
      <c r="KWS61" s="249"/>
      <c r="KWT61" s="249"/>
      <c r="KWU61" s="249"/>
      <c r="KWV61" s="249"/>
      <c r="KWW61" s="249"/>
      <c r="KWX61" s="249"/>
      <c r="KWY61" s="249"/>
      <c r="KWZ61" s="249"/>
      <c r="KXA61" s="249"/>
      <c r="KXB61" s="249"/>
      <c r="KXC61" s="249"/>
      <c r="KXD61" s="249"/>
      <c r="KXE61" s="249"/>
      <c r="KXF61" s="249"/>
      <c r="KXG61" s="249"/>
      <c r="KXH61" s="249"/>
      <c r="KXI61" s="249"/>
      <c r="KXJ61" s="249"/>
      <c r="KXK61" s="249"/>
      <c r="KXL61" s="249"/>
      <c r="KXM61" s="249"/>
      <c r="KXN61" s="249"/>
      <c r="KXO61" s="249"/>
      <c r="KXP61" s="249"/>
      <c r="KXQ61" s="249"/>
      <c r="KXR61" s="249"/>
      <c r="KXS61" s="249"/>
      <c r="KXT61" s="249"/>
      <c r="KXU61" s="249"/>
      <c r="KXV61" s="249"/>
      <c r="KXW61" s="249"/>
      <c r="KXX61" s="249"/>
      <c r="KXY61" s="249"/>
      <c r="KXZ61" s="249"/>
      <c r="KYA61" s="249"/>
      <c r="KYB61" s="249"/>
      <c r="KYC61" s="249"/>
      <c r="KYD61" s="249"/>
      <c r="KYE61" s="249"/>
      <c r="KYF61" s="249"/>
      <c r="KYG61" s="249"/>
      <c r="KYH61" s="249"/>
      <c r="KYI61" s="249"/>
      <c r="KYJ61" s="249"/>
      <c r="KYK61" s="249"/>
      <c r="KYL61" s="249"/>
      <c r="KYM61" s="249"/>
      <c r="KYN61" s="249"/>
      <c r="KYO61" s="249"/>
      <c r="KYP61" s="249"/>
      <c r="KYQ61" s="249"/>
      <c r="KYR61" s="249"/>
      <c r="KYS61" s="249"/>
      <c r="KYT61" s="249"/>
      <c r="KYU61" s="249"/>
      <c r="KYV61" s="249"/>
      <c r="KYW61" s="249"/>
      <c r="KYX61" s="249"/>
      <c r="KYY61" s="249"/>
      <c r="KYZ61" s="249"/>
      <c r="KZA61" s="249"/>
      <c r="KZB61" s="249"/>
      <c r="KZC61" s="249"/>
      <c r="KZD61" s="249"/>
      <c r="KZE61" s="249"/>
      <c r="KZF61" s="249"/>
      <c r="KZG61" s="249"/>
      <c r="KZH61" s="249"/>
      <c r="KZI61" s="249"/>
      <c r="KZJ61" s="249"/>
      <c r="KZK61" s="249"/>
      <c r="KZL61" s="249"/>
      <c r="KZM61" s="249"/>
      <c r="KZN61" s="249"/>
      <c r="KZO61" s="249"/>
      <c r="KZP61" s="249"/>
      <c r="KZQ61" s="249"/>
      <c r="KZR61" s="249"/>
      <c r="KZS61" s="249"/>
      <c r="KZT61" s="249"/>
      <c r="KZU61" s="249"/>
      <c r="KZV61" s="249"/>
      <c r="KZW61" s="249"/>
      <c r="KZX61" s="249"/>
      <c r="KZY61" s="249"/>
      <c r="KZZ61" s="249"/>
      <c r="LAA61" s="249"/>
      <c r="LAB61" s="249"/>
      <c r="LAC61" s="249"/>
      <c r="LAD61" s="249"/>
      <c r="LAE61" s="249"/>
      <c r="LAF61" s="249"/>
      <c r="LAG61" s="249"/>
      <c r="LAH61" s="249"/>
      <c r="LAI61" s="249"/>
      <c r="LAJ61" s="249"/>
      <c r="LAK61" s="249"/>
      <c r="LAL61" s="249"/>
      <c r="LAM61" s="249"/>
      <c r="LAN61" s="249"/>
      <c r="LAO61" s="249"/>
      <c r="LAP61" s="249"/>
      <c r="LAQ61" s="249"/>
      <c r="LAR61" s="249"/>
      <c r="LAS61" s="249"/>
      <c r="LAT61" s="249"/>
      <c r="LAU61" s="249"/>
      <c r="LAV61" s="249"/>
      <c r="LAW61" s="249"/>
      <c r="LAX61" s="249"/>
      <c r="LAY61" s="249"/>
      <c r="LAZ61" s="249"/>
      <c r="LBA61" s="249"/>
      <c r="LBB61" s="249"/>
      <c r="LBC61" s="249"/>
      <c r="LBD61" s="249"/>
      <c r="LBE61" s="249"/>
      <c r="LBF61" s="249"/>
      <c r="LBG61" s="249"/>
      <c r="LBH61" s="249"/>
      <c r="LBI61" s="249"/>
      <c r="LBJ61" s="249"/>
      <c r="LBK61" s="249"/>
      <c r="LBL61" s="249"/>
      <c r="LBM61" s="249"/>
      <c r="LBN61" s="249"/>
      <c r="LBO61" s="249"/>
      <c r="LBP61" s="249"/>
      <c r="LBQ61" s="249"/>
      <c r="LBR61" s="249"/>
      <c r="LBS61" s="249"/>
      <c r="LBT61" s="249"/>
      <c r="LBU61" s="249"/>
      <c r="LBV61" s="249"/>
      <c r="LBW61" s="249"/>
      <c r="LBX61" s="249"/>
      <c r="LBY61" s="249"/>
      <c r="LBZ61" s="249"/>
      <c r="LCA61" s="249"/>
      <c r="LCB61" s="249"/>
      <c r="LCC61" s="249"/>
      <c r="LCD61" s="249"/>
      <c r="LCE61" s="249"/>
      <c r="LCF61" s="249"/>
      <c r="LCG61" s="249"/>
      <c r="LCH61" s="249"/>
      <c r="LCI61" s="249"/>
      <c r="LCJ61" s="249"/>
      <c r="LCK61" s="249"/>
      <c r="LCL61" s="249"/>
      <c r="LCM61" s="249"/>
      <c r="LCN61" s="249"/>
      <c r="LCO61" s="249"/>
      <c r="LCP61" s="249"/>
      <c r="LCQ61" s="249"/>
      <c r="LCR61" s="249"/>
      <c r="LCS61" s="249"/>
      <c r="LCT61" s="249"/>
      <c r="LCU61" s="249"/>
      <c r="LCV61" s="249"/>
      <c r="LCW61" s="249"/>
      <c r="LCX61" s="249"/>
      <c r="LCY61" s="249"/>
      <c r="LCZ61" s="249"/>
      <c r="LDA61" s="249"/>
      <c r="LDB61" s="249"/>
      <c r="LDC61" s="249"/>
      <c r="LDD61" s="249"/>
      <c r="LDE61" s="249"/>
      <c r="LDF61" s="249"/>
      <c r="LDG61" s="249"/>
      <c r="LDH61" s="249"/>
      <c r="LDI61" s="249"/>
      <c r="LDJ61" s="249"/>
      <c r="LDK61" s="249"/>
      <c r="LDL61" s="249"/>
      <c r="LDM61" s="249"/>
      <c r="LDN61" s="249"/>
      <c r="LDO61" s="249"/>
      <c r="LDP61" s="249"/>
      <c r="LDQ61" s="249"/>
      <c r="LDR61" s="249"/>
      <c r="LDS61" s="249"/>
      <c r="LDT61" s="249"/>
      <c r="LDU61" s="249"/>
      <c r="LDV61" s="249"/>
      <c r="LDW61" s="249"/>
      <c r="LDX61" s="249"/>
      <c r="LDY61" s="249"/>
      <c r="LDZ61" s="249"/>
      <c r="LEA61" s="249"/>
      <c r="LEB61" s="249"/>
      <c r="LEC61" s="249"/>
      <c r="LED61" s="249"/>
      <c r="LEE61" s="249"/>
      <c r="LEF61" s="249"/>
      <c r="LEG61" s="249"/>
      <c r="LEH61" s="249"/>
      <c r="LEI61" s="249"/>
      <c r="LEJ61" s="249"/>
      <c r="LEK61" s="249"/>
      <c r="LEL61" s="249"/>
      <c r="LEM61" s="249"/>
      <c r="LEN61" s="249"/>
      <c r="LEO61" s="249"/>
      <c r="LEP61" s="249"/>
      <c r="LEQ61" s="249"/>
      <c r="LER61" s="249"/>
      <c r="LES61" s="249"/>
      <c r="LET61" s="249"/>
      <c r="LEU61" s="249"/>
      <c r="LEV61" s="249"/>
      <c r="LEW61" s="249"/>
      <c r="LEX61" s="249"/>
      <c r="LEY61" s="249"/>
      <c r="LEZ61" s="249"/>
      <c r="LFA61" s="249"/>
      <c r="LFB61" s="249"/>
      <c r="LFC61" s="249"/>
      <c r="LFD61" s="249"/>
      <c r="LFE61" s="249"/>
      <c r="LFF61" s="249"/>
      <c r="LFG61" s="249"/>
      <c r="LFH61" s="249"/>
      <c r="LFI61" s="249"/>
      <c r="LFJ61" s="249"/>
      <c r="LFK61" s="249"/>
      <c r="LFL61" s="249"/>
      <c r="LFM61" s="249"/>
      <c r="LFN61" s="249"/>
      <c r="LFO61" s="249"/>
      <c r="LFP61" s="249"/>
      <c r="LFQ61" s="249"/>
      <c r="LFR61" s="249"/>
      <c r="LFS61" s="249"/>
      <c r="LFT61" s="249"/>
      <c r="LFU61" s="249"/>
      <c r="LFV61" s="249"/>
      <c r="LFW61" s="249"/>
      <c r="LFX61" s="249"/>
      <c r="LFY61" s="249"/>
      <c r="LFZ61" s="249"/>
      <c r="LGA61" s="249"/>
      <c r="LGB61" s="249"/>
      <c r="LGC61" s="249"/>
      <c r="LGD61" s="249"/>
      <c r="LGE61" s="249"/>
      <c r="LGF61" s="249"/>
      <c r="LGG61" s="249"/>
      <c r="LGH61" s="249"/>
      <c r="LGI61" s="249"/>
      <c r="LGJ61" s="249"/>
      <c r="LGK61" s="249"/>
      <c r="LGL61" s="249"/>
      <c r="LGM61" s="249"/>
      <c r="LGN61" s="249"/>
      <c r="LGO61" s="249"/>
      <c r="LGP61" s="249"/>
      <c r="LGQ61" s="249"/>
      <c r="LGR61" s="249"/>
      <c r="LGS61" s="249"/>
      <c r="LGT61" s="249"/>
      <c r="LGU61" s="249"/>
      <c r="LGV61" s="249"/>
      <c r="LGW61" s="249"/>
      <c r="LGX61" s="249"/>
      <c r="LGY61" s="249"/>
      <c r="LGZ61" s="249"/>
      <c r="LHA61" s="249"/>
      <c r="LHB61" s="249"/>
      <c r="LHC61" s="249"/>
      <c r="LHD61" s="249"/>
      <c r="LHE61" s="249"/>
      <c r="LHF61" s="249"/>
      <c r="LHG61" s="249"/>
      <c r="LHH61" s="249"/>
      <c r="LHI61" s="249"/>
      <c r="LHJ61" s="249"/>
      <c r="LHK61" s="249"/>
      <c r="LHL61" s="249"/>
      <c r="LHM61" s="249"/>
      <c r="LHN61" s="249"/>
      <c r="LHO61" s="249"/>
      <c r="LHP61" s="249"/>
      <c r="LHQ61" s="249"/>
      <c r="LHR61" s="249"/>
      <c r="LHS61" s="249"/>
      <c r="LHT61" s="249"/>
      <c r="LHU61" s="249"/>
      <c r="LHV61" s="249"/>
      <c r="LHW61" s="249"/>
      <c r="LHX61" s="249"/>
      <c r="LHY61" s="249"/>
      <c r="LHZ61" s="249"/>
      <c r="LIA61" s="249"/>
      <c r="LIB61" s="249"/>
      <c r="LIC61" s="249"/>
      <c r="LID61" s="249"/>
      <c r="LIE61" s="249"/>
      <c r="LIF61" s="249"/>
      <c r="LIG61" s="249"/>
      <c r="LIH61" s="249"/>
      <c r="LII61" s="249"/>
      <c r="LIJ61" s="249"/>
      <c r="LIK61" s="249"/>
      <c r="LIL61" s="249"/>
      <c r="LIM61" s="249"/>
      <c r="LIN61" s="249"/>
      <c r="LIO61" s="249"/>
      <c r="LIP61" s="249"/>
      <c r="LIQ61" s="249"/>
      <c r="LIR61" s="249"/>
      <c r="LIS61" s="249"/>
      <c r="LIT61" s="249"/>
      <c r="LIU61" s="249"/>
      <c r="LIV61" s="249"/>
      <c r="LIW61" s="249"/>
      <c r="LIX61" s="249"/>
      <c r="LIY61" s="249"/>
      <c r="LIZ61" s="249"/>
      <c r="LJA61" s="249"/>
      <c r="LJB61" s="249"/>
      <c r="LJC61" s="249"/>
      <c r="LJD61" s="249"/>
      <c r="LJE61" s="249"/>
      <c r="LJF61" s="249"/>
      <c r="LJG61" s="249"/>
      <c r="LJH61" s="249"/>
      <c r="LJI61" s="249"/>
      <c r="LJJ61" s="249"/>
      <c r="LJK61" s="249"/>
      <c r="LJL61" s="249"/>
      <c r="LJM61" s="249"/>
      <c r="LJN61" s="249"/>
      <c r="LJO61" s="249"/>
      <c r="LJP61" s="249"/>
      <c r="LJQ61" s="249"/>
      <c r="LJR61" s="249"/>
      <c r="LJS61" s="249"/>
      <c r="LJT61" s="249"/>
      <c r="LJU61" s="249"/>
      <c r="LJV61" s="249"/>
      <c r="LJW61" s="249"/>
      <c r="LJX61" s="249"/>
      <c r="LJY61" s="249"/>
      <c r="LJZ61" s="249"/>
      <c r="LKA61" s="249"/>
      <c r="LKB61" s="249"/>
      <c r="LKC61" s="249"/>
      <c r="LKD61" s="249"/>
      <c r="LKE61" s="249"/>
      <c r="LKF61" s="249"/>
      <c r="LKG61" s="249"/>
      <c r="LKH61" s="249"/>
      <c r="LKI61" s="249"/>
      <c r="LKJ61" s="249"/>
      <c r="LKK61" s="249"/>
      <c r="LKL61" s="249"/>
      <c r="LKM61" s="249"/>
      <c r="LKN61" s="249"/>
      <c r="LKO61" s="249"/>
      <c r="LKP61" s="249"/>
      <c r="LKQ61" s="249"/>
      <c r="LKR61" s="249"/>
      <c r="LKS61" s="249"/>
      <c r="LKT61" s="249"/>
      <c r="LKU61" s="249"/>
      <c r="LKV61" s="249"/>
      <c r="LKW61" s="249"/>
      <c r="LKX61" s="249"/>
      <c r="LKY61" s="249"/>
      <c r="LKZ61" s="249"/>
      <c r="LLA61" s="249"/>
      <c r="LLB61" s="249"/>
      <c r="LLC61" s="249"/>
      <c r="LLD61" s="249"/>
      <c r="LLE61" s="249"/>
      <c r="LLF61" s="249"/>
      <c r="LLG61" s="249"/>
      <c r="LLH61" s="249"/>
      <c r="LLI61" s="249"/>
      <c r="LLJ61" s="249"/>
      <c r="LLK61" s="249"/>
      <c r="LLL61" s="249"/>
      <c r="LLM61" s="249"/>
      <c r="LLN61" s="249"/>
      <c r="LLO61" s="249"/>
      <c r="LLP61" s="249"/>
      <c r="LLQ61" s="249"/>
      <c r="LLR61" s="249"/>
      <c r="LLS61" s="249"/>
      <c r="LLT61" s="249"/>
      <c r="LLU61" s="249"/>
      <c r="LLV61" s="249"/>
      <c r="LLW61" s="249"/>
      <c r="LLX61" s="249"/>
      <c r="LLY61" s="249"/>
      <c r="LLZ61" s="249"/>
      <c r="LMA61" s="249"/>
      <c r="LMB61" s="249"/>
      <c r="LMC61" s="249"/>
      <c r="LMD61" s="249"/>
      <c r="LME61" s="249"/>
      <c r="LMF61" s="249"/>
      <c r="LMG61" s="249"/>
      <c r="LMH61" s="249"/>
      <c r="LMI61" s="249"/>
      <c r="LMJ61" s="249"/>
      <c r="LMK61" s="249"/>
      <c r="LML61" s="249"/>
      <c r="LMM61" s="249"/>
      <c r="LMN61" s="249"/>
      <c r="LMO61" s="249"/>
      <c r="LMP61" s="249"/>
      <c r="LMQ61" s="249"/>
      <c r="LMR61" s="249"/>
      <c r="LMS61" s="249"/>
      <c r="LMT61" s="249"/>
      <c r="LMU61" s="249"/>
      <c r="LMV61" s="249"/>
      <c r="LMW61" s="249"/>
      <c r="LMX61" s="249"/>
      <c r="LMY61" s="249"/>
      <c r="LMZ61" s="249"/>
      <c r="LNA61" s="249"/>
      <c r="LNB61" s="249"/>
      <c r="LNC61" s="249"/>
      <c r="LND61" s="249"/>
      <c r="LNE61" s="249"/>
      <c r="LNF61" s="249"/>
      <c r="LNG61" s="249"/>
      <c r="LNH61" s="249"/>
      <c r="LNI61" s="249"/>
      <c r="LNJ61" s="249"/>
      <c r="LNK61" s="249"/>
      <c r="LNL61" s="249"/>
      <c r="LNM61" s="249"/>
      <c r="LNN61" s="249"/>
      <c r="LNO61" s="249"/>
      <c r="LNP61" s="249"/>
      <c r="LNQ61" s="249"/>
      <c r="LNR61" s="249"/>
      <c r="LNS61" s="249"/>
      <c r="LNT61" s="249"/>
      <c r="LNU61" s="249"/>
      <c r="LNV61" s="249"/>
      <c r="LNW61" s="249"/>
      <c r="LNX61" s="249"/>
      <c r="LNY61" s="249"/>
      <c r="LNZ61" s="249"/>
      <c r="LOA61" s="249"/>
      <c r="LOB61" s="249"/>
      <c r="LOC61" s="249"/>
      <c r="LOD61" s="249"/>
      <c r="LOE61" s="249"/>
      <c r="LOF61" s="249"/>
      <c r="LOG61" s="249"/>
      <c r="LOH61" s="249"/>
      <c r="LOI61" s="249"/>
      <c r="LOJ61" s="249"/>
      <c r="LOK61" s="249"/>
      <c r="LOL61" s="249"/>
      <c r="LOM61" s="249"/>
      <c r="LON61" s="249"/>
      <c r="LOO61" s="249"/>
      <c r="LOP61" s="249"/>
      <c r="LOQ61" s="249"/>
      <c r="LOR61" s="249"/>
      <c r="LOS61" s="249"/>
      <c r="LOT61" s="249"/>
      <c r="LOU61" s="249"/>
      <c r="LOV61" s="249"/>
      <c r="LOW61" s="249"/>
      <c r="LOX61" s="249"/>
      <c r="LOY61" s="249"/>
      <c r="LOZ61" s="249"/>
      <c r="LPA61" s="249"/>
      <c r="LPB61" s="249"/>
      <c r="LPC61" s="249"/>
      <c r="LPD61" s="249"/>
      <c r="LPE61" s="249"/>
      <c r="LPF61" s="249"/>
      <c r="LPG61" s="249"/>
      <c r="LPH61" s="249"/>
      <c r="LPI61" s="249"/>
      <c r="LPJ61" s="249"/>
      <c r="LPK61" s="249"/>
      <c r="LPL61" s="249"/>
      <c r="LPM61" s="249"/>
      <c r="LPN61" s="249"/>
      <c r="LPO61" s="249"/>
      <c r="LPP61" s="249"/>
      <c r="LPQ61" s="249"/>
      <c r="LPR61" s="249"/>
      <c r="LPS61" s="249"/>
      <c r="LPT61" s="249"/>
      <c r="LPU61" s="249"/>
      <c r="LPV61" s="249"/>
      <c r="LPW61" s="249"/>
      <c r="LPX61" s="249"/>
      <c r="LPY61" s="249"/>
      <c r="LPZ61" s="249"/>
      <c r="LQA61" s="249"/>
      <c r="LQB61" s="249"/>
      <c r="LQC61" s="249"/>
      <c r="LQD61" s="249"/>
      <c r="LQE61" s="249"/>
      <c r="LQF61" s="249"/>
      <c r="LQG61" s="249"/>
      <c r="LQH61" s="249"/>
      <c r="LQI61" s="249"/>
      <c r="LQJ61" s="249"/>
      <c r="LQK61" s="249"/>
      <c r="LQL61" s="249"/>
      <c r="LQM61" s="249"/>
      <c r="LQN61" s="249"/>
      <c r="LQO61" s="249"/>
      <c r="LQP61" s="249"/>
      <c r="LQQ61" s="249"/>
      <c r="LQR61" s="249"/>
      <c r="LQS61" s="249"/>
      <c r="LQT61" s="249"/>
      <c r="LQU61" s="249"/>
      <c r="LQV61" s="249"/>
      <c r="LQW61" s="249"/>
      <c r="LQX61" s="249"/>
      <c r="LQY61" s="249"/>
      <c r="LQZ61" s="249"/>
      <c r="LRA61" s="249"/>
      <c r="LRB61" s="249"/>
      <c r="LRC61" s="249"/>
      <c r="LRD61" s="249"/>
      <c r="LRE61" s="249"/>
      <c r="LRF61" s="249"/>
      <c r="LRG61" s="249"/>
      <c r="LRH61" s="249"/>
      <c r="LRI61" s="249"/>
      <c r="LRJ61" s="249"/>
      <c r="LRK61" s="249"/>
      <c r="LRL61" s="249"/>
      <c r="LRM61" s="249"/>
      <c r="LRN61" s="249"/>
      <c r="LRO61" s="249"/>
      <c r="LRP61" s="249"/>
      <c r="LRQ61" s="249"/>
      <c r="LRR61" s="249"/>
      <c r="LRS61" s="249"/>
      <c r="LRT61" s="249"/>
      <c r="LRU61" s="249"/>
      <c r="LRV61" s="249"/>
      <c r="LRW61" s="249"/>
      <c r="LRX61" s="249"/>
      <c r="LRY61" s="249"/>
      <c r="LRZ61" s="249"/>
      <c r="LSA61" s="249"/>
      <c r="LSB61" s="249"/>
      <c r="LSC61" s="249"/>
      <c r="LSD61" s="249"/>
      <c r="LSE61" s="249"/>
      <c r="LSF61" s="249"/>
      <c r="LSG61" s="249"/>
      <c r="LSH61" s="249"/>
      <c r="LSI61" s="249"/>
      <c r="LSJ61" s="249"/>
      <c r="LSK61" s="249"/>
      <c r="LSL61" s="249"/>
      <c r="LSM61" s="249"/>
      <c r="LSN61" s="249"/>
      <c r="LSO61" s="249"/>
      <c r="LSP61" s="249"/>
      <c r="LSQ61" s="249"/>
      <c r="LSR61" s="249"/>
      <c r="LSS61" s="249"/>
      <c r="LST61" s="249"/>
      <c r="LSU61" s="249"/>
      <c r="LSV61" s="249"/>
      <c r="LSW61" s="249"/>
      <c r="LSX61" s="249"/>
      <c r="LSY61" s="249"/>
      <c r="LSZ61" s="249"/>
      <c r="LTA61" s="249"/>
      <c r="LTB61" s="249"/>
      <c r="LTC61" s="249"/>
      <c r="LTD61" s="249"/>
      <c r="LTE61" s="249"/>
      <c r="LTF61" s="249"/>
      <c r="LTG61" s="249"/>
      <c r="LTH61" s="249"/>
      <c r="LTI61" s="249"/>
      <c r="LTJ61" s="249"/>
      <c r="LTK61" s="249"/>
      <c r="LTL61" s="249"/>
      <c r="LTM61" s="249"/>
      <c r="LTN61" s="249"/>
      <c r="LTO61" s="249"/>
      <c r="LTP61" s="249"/>
      <c r="LTQ61" s="249"/>
      <c r="LTR61" s="249"/>
      <c r="LTS61" s="249"/>
      <c r="LTT61" s="249"/>
      <c r="LTU61" s="249"/>
      <c r="LTV61" s="249"/>
      <c r="LTW61" s="249"/>
      <c r="LTX61" s="249"/>
      <c r="LTY61" s="249"/>
      <c r="LTZ61" s="249"/>
      <c r="LUA61" s="249"/>
      <c r="LUB61" s="249"/>
      <c r="LUC61" s="249"/>
      <c r="LUD61" s="249"/>
      <c r="LUE61" s="249"/>
      <c r="LUF61" s="249"/>
      <c r="LUG61" s="249"/>
      <c r="LUH61" s="249"/>
      <c r="LUI61" s="249"/>
      <c r="LUJ61" s="249"/>
      <c r="LUK61" s="249"/>
      <c r="LUL61" s="249"/>
      <c r="LUM61" s="249"/>
      <c r="LUN61" s="249"/>
      <c r="LUO61" s="249"/>
      <c r="LUP61" s="249"/>
      <c r="LUQ61" s="249"/>
      <c r="LUR61" s="249"/>
      <c r="LUS61" s="249"/>
      <c r="LUT61" s="249"/>
      <c r="LUU61" s="249"/>
      <c r="LUV61" s="249"/>
      <c r="LUW61" s="249"/>
      <c r="LUX61" s="249"/>
      <c r="LUY61" s="249"/>
      <c r="LUZ61" s="249"/>
      <c r="LVA61" s="249"/>
      <c r="LVB61" s="249"/>
      <c r="LVC61" s="249"/>
      <c r="LVD61" s="249"/>
      <c r="LVE61" s="249"/>
      <c r="LVF61" s="249"/>
      <c r="LVG61" s="249"/>
      <c r="LVH61" s="249"/>
      <c r="LVI61" s="249"/>
      <c r="LVJ61" s="249"/>
      <c r="LVK61" s="249"/>
      <c r="LVL61" s="249"/>
      <c r="LVM61" s="249"/>
      <c r="LVN61" s="249"/>
      <c r="LVO61" s="249"/>
      <c r="LVP61" s="249"/>
      <c r="LVQ61" s="249"/>
      <c r="LVR61" s="249"/>
      <c r="LVS61" s="249"/>
      <c r="LVT61" s="249"/>
      <c r="LVU61" s="249"/>
      <c r="LVV61" s="249"/>
      <c r="LVW61" s="249"/>
      <c r="LVX61" s="249"/>
      <c r="LVY61" s="249"/>
      <c r="LVZ61" s="249"/>
      <c r="LWA61" s="249"/>
      <c r="LWB61" s="249"/>
      <c r="LWC61" s="249"/>
      <c r="LWD61" s="249"/>
      <c r="LWE61" s="249"/>
      <c r="LWF61" s="249"/>
      <c r="LWG61" s="249"/>
      <c r="LWH61" s="249"/>
      <c r="LWI61" s="249"/>
      <c r="LWJ61" s="249"/>
      <c r="LWK61" s="249"/>
      <c r="LWL61" s="249"/>
      <c r="LWM61" s="249"/>
      <c r="LWN61" s="249"/>
      <c r="LWO61" s="249"/>
      <c r="LWP61" s="249"/>
      <c r="LWQ61" s="249"/>
      <c r="LWR61" s="249"/>
      <c r="LWS61" s="249"/>
      <c r="LWT61" s="249"/>
      <c r="LWU61" s="249"/>
      <c r="LWV61" s="249"/>
      <c r="LWW61" s="249"/>
      <c r="LWX61" s="249"/>
      <c r="LWY61" s="249"/>
      <c r="LWZ61" s="249"/>
      <c r="LXA61" s="249"/>
      <c r="LXB61" s="249"/>
      <c r="LXC61" s="249"/>
      <c r="LXD61" s="249"/>
      <c r="LXE61" s="249"/>
      <c r="LXF61" s="249"/>
      <c r="LXG61" s="249"/>
      <c r="LXH61" s="249"/>
      <c r="LXI61" s="249"/>
      <c r="LXJ61" s="249"/>
      <c r="LXK61" s="249"/>
      <c r="LXL61" s="249"/>
      <c r="LXM61" s="249"/>
      <c r="LXN61" s="249"/>
      <c r="LXO61" s="249"/>
      <c r="LXP61" s="249"/>
      <c r="LXQ61" s="249"/>
      <c r="LXR61" s="249"/>
      <c r="LXS61" s="249"/>
      <c r="LXT61" s="249"/>
      <c r="LXU61" s="249"/>
      <c r="LXV61" s="249"/>
      <c r="LXW61" s="249"/>
      <c r="LXX61" s="249"/>
      <c r="LXY61" s="249"/>
      <c r="LXZ61" s="249"/>
      <c r="LYA61" s="249"/>
      <c r="LYB61" s="249"/>
      <c r="LYC61" s="249"/>
      <c r="LYD61" s="249"/>
      <c r="LYE61" s="249"/>
      <c r="LYF61" s="249"/>
      <c r="LYG61" s="249"/>
      <c r="LYH61" s="249"/>
      <c r="LYI61" s="249"/>
      <c r="LYJ61" s="249"/>
      <c r="LYK61" s="249"/>
      <c r="LYL61" s="249"/>
      <c r="LYM61" s="249"/>
      <c r="LYN61" s="249"/>
      <c r="LYO61" s="249"/>
      <c r="LYP61" s="249"/>
      <c r="LYQ61" s="249"/>
      <c r="LYR61" s="249"/>
      <c r="LYS61" s="249"/>
      <c r="LYT61" s="249"/>
      <c r="LYU61" s="249"/>
      <c r="LYV61" s="249"/>
      <c r="LYW61" s="249"/>
      <c r="LYX61" s="249"/>
      <c r="LYY61" s="249"/>
      <c r="LYZ61" s="249"/>
      <c r="LZA61" s="249"/>
      <c r="LZB61" s="249"/>
      <c r="LZC61" s="249"/>
      <c r="LZD61" s="249"/>
      <c r="LZE61" s="249"/>
      <c r="LZF61" s="249"/>
      <c r="LZG61" s="249"/>
      <c r="LZH61" s="249"/>
      <c r="LZI61" s="249"/>
      <c r="LZJ61" s="249"/>
      <c r="LZK61" s="249"/>
      <c r="LZL61" s="249"/>
      <c r="LZM61" s="249"/>
      <c r="LZN61" s="249"/>
      <c r="LZO61" s="249"/>
      <c r="LZP61" s="249"/>
      <c r="LZQ61" s="249"/>
      <c r="LZR61" s="249"/>
      <c r="LZS61" s="249"/>
      <c r="LZT61" s="249"/>
      <c r="LZU61" s="249"/>
      <c r="LZV61" s="249"/>
      <c r="LZW61" s="249"/>
      <c r="LZX61" s="249"/>
      <c r="LZY61" s="249"/>
      <c r="LZZ61" s="249"/>
      <c r="MAA61" s="249"/>
      <c r="MAB61" s="249"/>
      <c r="MAC61" s="249"/>
      <c r="MAD61" s="249"/>
      <c r="MAE61" s="249"/>
      <c r="MAF61" s="249"/>
      <c r="MAG61" s="249"/>
      <c r="MAH61" s="249"/>
      <c r="MAI61" s="249"/>
      <c r="MAJ61" s="249"/>
      <c r="MAK61" s="249"/>
      <c r="MAL61" s="249"/>
      <c r="MAM61" s="249"/>
      <c r="MAN61" s="249"/>
      <c r="MAO61" s="249"/>
      <c r="MAP61" s="249"/>
      <c r="MAQ61" s="249"/>
      <c r="MAR61" s="249"/>
      <c r="MAS61" s="249"/>
      <c r="MAT61" s="249"/>
      <c r="MAU61" s="249"/>
      <c r="MAV61" s="249"/>
      <c r="MAW61" s="249"/>
      <c r="MAX61" s="249"/>
      <c r="MAY61" s="249"/>
      <c r="MAZ61" s="249"/>
      <c r="MBA61" s="249"/>
      <c r="MBB61" s="249"/>
      <c r="MBC61" s="249"/>
      <c r="MBD61" s="249"/>
      <c r="MBE61" s="249"/>
      <c r="MBF61" s="249"/>
      <c r="MBG61" s="249"/>
      <c r="MBH61" s="249"/>
      <c r="MBI61" s="249"/>
      <c r="MBJ61" s="249"/>
      <c r="MBK61" s="249"/>
      <c r="MBL61" s="249"/>
      <c r="MBM61" s="249"/>
      <c r="MBN61" s="249"/>
      <c r="MBO61" s="249"/>
      <c r="MBP61" s="249"/>
      <c r="MBQ61" s="249"/>
      <c r="MBR61" s="249"/>
      <c r="MBS61" s="249"/>
      <c r="MBT61" s="249"/>
      <c r="MBU61" s="249"/>
      <c r="MBV61" s="249"/>
      <c r="MBW61" s="249"/>
      <c r="MBX61" s="249"/>
      <c r="MBY61" s="249"/>
      <c r="MBZ61" s="249"/>
      <c r="MCA61" s="249"/>
      <c r="MCB61" s="249"/>
      <c r="MCC61" s="249"/>
      <c r="MCD61" s="249"/>
      <c r="MCE61" s="249"/>
      <c r="MCF61" s="249"/>
      <c r="MCG61" s="249"/>
      <c r="MCH61" s="249"/>
      <c r="MCI61" s="249"/>
      <c r="MCJ61" s="249"/>
      <c r="MCK61" s="249"/>
      <c r="MCL61" s="249"/>
      <c r="MCM61" s="249"/>
      <c r="MCN61" s="249"/>
      <c r="MCO61" s="249"/>
      <c r="MCP61" s="249"/>
      <c r="MCQ61" s="249"/>
      <c r="MCR61" s="249"/>
      <c r="MCS61" s="249"/>
      <c r="MCT61" s="249"/>
      <c r="MCU61" s="249"/>
      <c r="MCV61" s="249"/>
      <c r="MCW61" s="249"/>
      <c r="MCX61" s="249"/>
      <c r="MCY61" s="249"/>
      <c r="MCZ61" s="249"/>
      <c r="MDA61" s="249"/>
      <c r="MDB61" s="249"/>
      <c r="MDC61" s="249"/>
      <c r="MDD61" s="249"/>
      <c r="MDE61" s="249"/>
      <c r="MDF61" s="249"/>
      <c r="MDG61" s="249"/>
      <c r="MDH61" s="249"/>
      <c r="MDI61" s="249"/>
      <c r="MDJ61" s="249"/>
      <c r="MDK61" s="249"/>
      <c r="MDL61" s="249"/>
      <c r="MDM61" s="249"/>
      <c r="MDN61" s="249"/>
      <c r="MDO61" s="249"/>
      <c r="MDP61" s="249"/>
      <c r="MDQ61" s="249"/>
      <c r="MDR61" s="249"/>
      <c r="MDS61" s="249"/>
      <c r="MDT61" s="249"/>
      <c r="MDU61" s="249"/>
      <c r="MDV61" s="249"/>
      <c r="MDW61" s="249"/>
      <c r="MDX61" s="249"/>
      <c r="MDY61" s="249"/>
      <c r="MDZ61" s="249"/>
      <c r="MEA61" s="249"/>
      <c r="MEB61" s="249"/>
      <c r="MEC61" s="249"/>
      <c r="MED61" s="249"/>
      <c r="MEE61" s="249"/>
      <c r="MEF61" s="249"/>
      <c r="MEG61" s="249"/>
      <c r="MEH61" s="249"/>
      <c r="MEI61" s="249"/>
      <c r="MEJ61" s="249"/>
      <c r="MEK61" s="249"/>
      <c r="MEL61" s="249"/>
      <c r="MEM61" s="249"/>
      <c r="MEN61" s="249"/>
      <c r="MEO61" s="249"/>
      <c r="MEP61" s="249"/>
      <c r="MEQ61" s="249"/>
      <c r="MER61" s="249"/>
      <c r="MES61" s="249"/>
      <c r="MET61" s="249"/>
      <c r="MEU61" s="249"/>
      <c r="MEV61" s="249"/>
      <c r="MEW61" s="249"/>
      <c r="MEX61" s="249"/>
      <c r="MEY61" s="249"/>
      <c r="MEZ61" s="249"/>
      <c r="MFA61" s="249"/>
      <c r="MFB61" s="249"/>
      <c r="MFC61" s="249"/>
      <c r="MFD61" s="249"/>
      <c r="MFE61" s="249"/>
      <c r="MFF61" s="249"/>
      <c r="MFG61" s="249"/>
      <c r="MFH61" s="249"/>
      <c r="MFI61" s="249"/>
      <c r="MFJ61" s="249"/>
      <c r="MFK61" s="249"/>
      <c r="MFL61" s="249"/>
      <c r="MFM61" s="249"/>
      <c r="MFN61" s="249"/>
      <c r="MFO61" s="249"/>
      <c r="MFP61" s="249"/>
      <c r="MFQ61" s="249"/>
      <c r="MFR61" s="249"/>
      <c r="MFS61" s="249"/>
      <c r="MFT61" s="249"/>
      <c r="MFU61" s="249"/>
      <c r="MFV61" s="249"/>
      <c r="MFW61" s="249"/>
      <c r="MFX61" s="249"/>
      <c r="MFY61" s="249"/>
      <c r="MFZ61" s="249"/>
      <c r="MGA61" s="249"/>
      <c r="MGB61" s="249"/>
      <c r="MGC61" s="249"/>
      <c r="MGD61" s="249"/>
      <c r="MGE61" s="249"/>
      <c r="MGF61" s="249"/>
      <c r="MGG61" s="249"/>
      <c r="MGH61" s="249"/>
      <c r="MGI61" s="249"/>
      <c r="MGJ61" s="249"/>
      <c r="MGK61" s="249"/>
      <c r="MGL61" s="249"/>
      <c r="MGM61" s="249"/>
      <c r="MGN61" s="249"/>
      <c r="MGO61" s="249"/>
      <c r="MGP61" s="249"/>
      <c r="MGQ61" s="249"/>
      <c r="MGR61" s="249"/>
      <c r="MGS61" s="249"/>
      <c r="MGT61" s="249"/>
      <c r="MGU61" s="249"/>
      <c r="MGV61" s="249"/>
      <c r="MGW61" s="249"/>
      <c r="MGX61" s="249"/>
      <c r="MGY61" s="249"/>
      <c r="MGZ61" s="249"/>
      <c r="MHA61" s="249"/>
      <c r="MHB61" s="249"/>
      <c r="MHC61" s="249"/>
      <c r="MHD61" s="249"/>
      <c r="MHE61" s="249"/>
      <c r="MHF61" s="249"/>
      <c r="MHG61" s="249"/>
      <c r="MHH61" s="249"/>
      <c r="MHI61" s="249"/>
      <c r="MHJ61" s="249"/>
      <c r="MHK61" s="249"/>
      <c r="MHL61" s="249"/>
      <c r="MHM61" s="249"/>
      <c r="MHN61" s="249"/>
      <c r="MHO61" s="249"/>
      <c r="MHP61" s="249"/>
      <c r="MHQ61" s="249"/>
      <c r="MHR61" s="249"/>
      <c r="MHS61" s="249"/>
      <c r="MHT61" s="249"/>
      <c r="MHU61" s="249"/>
      <c r="MHV61" s="249"/>
      <c r="MHW61" s="249"/>
      <c r="MHX61" s="249"/>
      <c r="MHY61" s="249"/>
      <c r="MHZ61" s="249"/>
      <c r="MIA61" s="249"/>
      <c r="MIB61" s="249"/>
      <c r="MIC61" s="249"/>
      <c r="MID61" s="249"/>
      <c r="MIE61" s="249"/>
      <c r="MIF61" s="249"/>
      <c r="MIG61" s="249"/>
      <c r="MIH61" s="249"/>
      <c r="MII61" s="249"/>
      <c r="MIJ61" s="249"/>
      <c r="MIK61" s="249"/>
      <c r="MIL61" s="249"/>
      <c r="MIM61" s="249"/>
      <c r="MIN61" s="249"/>
      <c r="MIO61" s="249"/>
      <c r="MIP61" s="249"/>
      <c r="MIQ61" s="249"/>
      <c r="MIR61" s="249"/>
      <c r="MIS61" s="249"/>
      <c r="MIT61" s="249"/>
      <c r="MIU61" s="249"/>
      <c r="MIV61" s="249"/>
      <c r="MIW61" s="249"/>
      <c r="MIX61" s="249"/>
      <c r="MIY61" s="249"/>
      <c r="MIZ61" s="249"/>
      <c r="MJA61" s="249"/>
      <c r="MJB61" s="249"/>
      <c r="MJC61" s="249"/>
      <c r="MJD61" s="249"/>
      <c r="MJE61" s="249"/>
      <c r="MJF61" s="249"/>
      <c r="MJG61" s="249"/>
      <c r="MJH61" s="249"/>
      <c r="MJI61" s="249"/>
      <c r="MJJ61" s="249"/>
      <c r="MJK61" s="249"/>
      <c r="MJL61" s="249"/>
      <c r="MJM61" s="249"/>
      <c r="MJN61" s="249"/>
      <c r="MJO61" s="249"/>
      <c r="MJP61" s="249"/>
      <c r="MJQ61" s="249"/>
      <c r="MJR61" s="249"/>
      <c r="MJS61" s="249"/>
      <c r="MJT61" s="249"/>
      <c r="MJU61" s="249"/>
      <c r="MJV61" s="249"/>
      <c r="MJW61" s="249"/>
      <c r="MJX61" s="249"/>
      <c r="MJY61" s="249"/>
      <c r="MJZ61" s="249"/>
      <c r="MKA61" s="249"/>
      <c r="MKB61" s="249"/>
      <c r="MKC61" s="249"/>
      <c r="MKD61" s="249"/>
      <c r="MKE61" s="249"/>
      <c r="MKF61" s="249"/>
      <c r="MKG61" s="249"/>
      <c r="MKH61" s="249"/>
      <c r="MKI61" s="249"/>
      <c r="MKJ61" s="249"/>
      <c r="MKK61" s="249"/>
      <c r="MKL61" s="249"/>
      <c r="MKM61" s="249"/>
      <c r="MKN61" s="249"/>
      <c r="MKO61" s="249"/>
      <c r="MKP61" s="249"/>
      <c r="MKQ61" s="249"/>
      <c r="MKR61" s="249"/>
      <c r="MKS61" s="249"/>
      <c r="MKT61" s="249"/>
      <c r="MKU61" s="249"/>
      <c r="MKV61" s="249"/>
      <c r="MKW61" s="249"/>
      <c r="MKX61" s="249"/>
      <c r="MKY61" s="249"/>
      <c r="MKZ61" s="249"/>
      <c r="MLA61" s="249"/>
      <c r="MLB61" s="249"/>
      <c r="MLC61" s="249"/>
      <c r="MLD61" s="249"/>
      <c r="MLE61" s="249"/>
      <c r="MLF61" s="249"/>
      <c r="MLG61" s="249"/>
      <c r="MLH61" s="249"/>
      <c r="MLI61" s="249"/>
      <c r="MLJ61" s="249"/>
      <c r="MLK61" s="249"/>
      <c r="MLL61" s="249"/>
      <c r="MLM61" s="249"/>
      <c r="MLN61" s="249"/>
      <c r="MLO61" s="249"/>
      <c r="MLP61" s="249"/>
      <c r="MLQ61" s="249"/>
      <c r="MLR61" s="249"/>
      <c r="MLS61" s="249"/>
      <c r="MLT61" s="249"/>
      <c r="MLU61" s="249"/>
      <c r="MLV61" s="249"/>
      <c r="MLW61" s="249"/>
      <c r="MLX61" s="249"/>
      <c r="MLY61" s="249"/>
      <c r="MLZ61" s="249"/>
      <c r="MMA61" s="249"/>
      <c r="MMB61" s="249"/>
      <c r="MMC61" s="249"/>
      <c r="MMD61" s="249"/>
      <c r="MME61" s="249"/>
      <c r="MMF61" s="249"/>
      <c r="MMG61" s="249"/>
      <c r="MMH61" s="249"/>
      <c r="MMI61" s="249"/>
      <c r="MMJ61" s="249"/>
      <c r="MMK61" s="249"/>
      <c r="MML61" s="249"/>
      <c r="MMM61" s="249"/>
      <c r="MMN61" s="249"/>
      <c r="MMO61" s="249"/>
      <c r="MMP61" s="249"/>
      <c r="MMQ61" s="249"/>
      <c r="MMR61" s="249"/>
      <c r="MMS61" s="249"/>
      <c r="MMT61" s="249"/>
      <c r="MMU61" s="249"/>
      <c r="MMV61" s="249"/>
      <c r="MMW61" s="249"/>
      <c r="MMX61" s="249"/>
      <c r="MMY61" s="249"/>
      <c r="MMZ61" s="249"/>
      <c r="MNA61" s="249"/>
      <c r="MNB61" s="249"/>
      <c r="MNC61" s="249"/>
      <c r="MND61" s="249"/>
      <c r="MNE61" s="249"/>
      <c r="MNF61" s="249"/>
      <c r="MNG61" s="249"/>
      <c r="MNH61" s="249"/>
      <c r="MNI61" s="249"/>
      <c r="MNJ61" s="249"/>
      <c r="MNK61" s="249"/>
      <c r="MNL61" s="249"/>
      <c r="MNM61" s="249"/>
      <c r="MNN61" s="249"/>
      <c r="MNO61" s="249"/>
      <c r="MNP61" s="249"/>
      <c r="MNQ61" s="249"/>
      <c r="MNR61" s="249"/>
      <c r="MNS61" s="249"/>
      <c r="MNT61" s="249"/>
      <c r="MNU61" s="249"/>
      <c r="MNV61" s="249"/>
      <c r="MNW61" s="249"/>
      <c r="MNX61" s="249"/>
      <c r="MNY61" s="249"/>
      <c r="MNZ61" s="249"/>
      <c r="MOA61" s="249"/>
      <c r="MOB61" s="249"/>
      <c r="MOC61" s="249"/>
      <c r="MOD61" s="249"/>
      <c r="MOE61" s="249"/>
      <c r="MOF61" s="249"/>
      <c r="MOG61" s="249"/>
      <c r="MOH61" s="249"/>
      <c r="MOI61" s="249"/>
      <c r="MOJ61" s="249"/>
      <c r="MOK61" s="249"/>
      <c r="MOL61" s="249"/>
      <c r="MOM61" s="249"/>
      <c r="MON61" s="249"/>
      <c r="MOO61" s="249"/>
      <c r="MOP61" s="249"/>
      <c r="MOQ61" s="249"/>
      <c r="MOR61" s="249"/>
      <c r="MOS61" s="249"/>
      <c r="MOT61" s="249"/>
      <c r="MOU61" s="249"/>
      <c r="MOV61" s="249"/>
      <c r="MOW61" s="249"/>
      <c r="MOX61" s="249"/>
      <c r="MOY61" s="249"/>
      <c r="MOZ61" s="249"/>
      <c r="MPA61" s="249"/>
      <c r="MPB61" s="249"/>
      <c r="MPC61" s="249"/>
      <c r="MPD61" s="249"/>
      <c r="MPE61" s="249"/>
      <c r="MPF61" s="249"/>
      <c r="MPG61" s="249"/>
      <c r="MPH61" s="249"/>
      <c r="MPI61" s="249"/>
      <c r="MPJ61" s="249"/>
      <c r="MPK61" s="249"/>
      <c r="MPL61" s="249"/>
      <c r="MPM61" s="249"/>
      <c r="MPN61" s="249"/>
      <c r="MPO61" s="249"/>
      <c r="MPP61" s="249"/>
      <c r="MPQ61" s="249"/>
      <c r="MPR61" s="249"/>
      <c r="MPS61" s="249"/>
      <c r="MPT61" s="249"/>
      <c r="MPU61" s="249"/>
      <c r="MPV61" s="249"/>
      <c r="MPW61" s="249"/>
      <c r="MPX61" s="249"/>
      <c r="MPY61" s="249"/>
      <c r="MPZ61" s="249"/>
      <c r="MQA61" s="249"/>
      <c r="MQB61" s="249"/>
      <c r="MQC61" s="249"/>
      <c r="MQD61" s="249"/>
      <c r="MQE61" s="249"/>
      <c r="MQF61" s="249"/>
      <c r="MQG61" s="249"/>
      <c r="MQH61" s="249"/>
      <c r="MQI61" s="249"/>
      <c r="MQJ61" s="249"/>
      <c r="MQK61" s="249"/>
      <c r="MQL61" s="249"/>
      <c r="MQM61" s="249"/>
      <c r="MQN61" s="249"/>
      <c r="MQO61" s="249"/>
      <c r="MQP61" s="249"/>
      <c r="MQQ61" s="249"/>
      <c r="MQR61" s="249"/>
      <c r="MQS61" s="249"/>
      <c r="MQT61" s="249"/>
      <c r="MQU61" s="249"/>
      <c r="MQV61" s="249"/>
      <c r="MQW61" s="249"/>
      <c r="MQX61" s="249"/>
      <c r="MQY61" s="249"/>
      <c r="MQZ61" s="249"/>
      <c r="MRA61" s="249"/>
      <c r="MRB61" s="249"/>
      <c r="MRC61" s="249"/>
      <c r="MRD61" s="249"/>
      <c r="MRE61" s="249"/>
      <c r="MRF61" s="249"/>
      <c r="MRG61" s="249"/>
      <c r="MRH61" s="249"/>
      <c r="MRI61" s="249"/>
      <c r="MRJ61" s="249"/>
      <c r="MRK61" s="249"/>
      <c r="MRL61" s="249"/>
      <c r="MRM61" s="249"/>
      <c r="MRN61" s="249"/>
      <c r="MRO61" s="249"/>
      <c r="MRP61" s="249"/>
      <c r="MRQ61" s="249"/>
      <c r="MRR61" s="249"/>
      <c r="MRS61" s="249"/>
      <c r="MRT61" s="249"/>
      <c r="MRU61" s="249"/>
      <c r="MRV61" s="249"/>
      <c r="MRW61" s="249"/>
      <c r="MRX61" s="249"/>
      <c r="MRY61" s="249"/>
      <c r="MRZ61" s="249"/>
      <c r="MSA61" s="249"/>
      <c r="MSB61" s="249"/>
      <c r="MSC61" s="249"/>
      <c r="MSD61" s="249"/>
      <c r="MSE61" s="249"/>
      <c r="MSF61" s="249"/>
      <c r="MSG61" s="249"/>
      <c r="MSH61" s="249"/>
      <c r="MSI61" s="249"/>
      <c r="MSJ61" s="249"/>
      <c r="MSK61" s="249"/>
      <c r="MSL61" s="249"/>
      <c r="MSM61" s="249"/>
      <c r="MSN61" s="249"/>
      <c r="MSO61" s="249"/>
      <c r="MSP61" s="249"/>
      <c r="MSQ61" s="249"/>
      <c r="MSR61" s="249"/>
      <c r="MSS61" s="249"/>
      <c r="MST61" s="249"/>
      <c r="MSU61" s="249"/>
      <c r="MSV61" s="249"/>
      <c r="MSW61" s="249"/>
      <c r="MSX61" s="249"/>
      <c r="MSY61" s="249"/>
      <c r="MSZ61" s="249"/>
      <c r="MTA61" s="249"/>
      <c r="MTB61" s="249"/>
      <c r="MTC61" s="249"/>
      <c r="MTD61" s="249"/>
      <c r="MTE61" s="249"/>
      <c r="MTF61" s="249"/>
      <c r="MTG61" s="249"/>
      <c r="MTH61" s="249"/>
      <c r="MTI61" s="249"/>
      <c r="MTJ61" s="249"/>
      <c r="MTK61" s="249"/>
      <c r="MTL61" s="249"/>
      <c r="MTM61" s="249"/>
      <c r="MTN61" s="249"/>
      <c r="MTO61" s="249"/>
      <c r="MTP61" s="249"/>
      <c r="MTQ61" s="249"/>
      <c r="MTR61" s="249"/>
      <c r="MTS61" s="249"/>
      <c r="MTT61" s="249"/>
      <c r="MTU61" s="249"/>
      <c r="MTV61" s="249"/>
      <c r="MTW61" s="249"/>
      <c r="MTX61" s="249"/>
      <c r="MTY61" s="249"/>
      <c r="MTZ61" s="249"/>
      <c r="MUA61" s="249"/>
      <c r="MUB61" s="249"/>
      <c r="MUC61" s="249"/>
      <c r="MUD61" s="249"/>
      <c r="MUE61" s="249"/>
      <c r="MUF61" s="249"/>
      <c r="MUG61" s="249"/>
      <c r="MUH61" s="249"/>
      <c r="MUI61" s="249"/>
      <c r="MUJ61" s="249"/>
      <c r="MUK61" s="249"/>
      <c r="MUL61" s="249"/>
      <c r="MUM61" s="249"/>
      <c r="MUN61" s="249"/>
      <c r="MUO61" s="249"/>
      <c r="MUP61" s="249"/>
      <c r="MUQ61" s="249"/>
      <c r="MUR61" s="249"/>
      <c r="MUS61" s="249"/>
      <c r="MUT61" s="249"/>
      <c r="MUU61" s="249"/>
      <c r="MUV61" s="249"/>
      <c r="MUW61" s="249"/>
      <c r="MUX61" s="249"/>
      <c r="MUY61" s="249"/>
      <c r="MUZ61" s="249"/>
      <c r="MVA61" s="249"/>
      <c r="MVB61" s="249"/>
      <c r="MVC61" s="249"/>
      <c r="MVD61" s="249"/>
      <c r="MVE61" s="249"/>
      <c r="MVF61" s="249"/>
      <c r="MVG61" s="249"/>
      <c r="MVH61" s="249"/>
      <c r="MVI61" s="249"/>
      <c r="MVJ61" s="249"/>
      <c r="MVK61" s="249"/>
      <c r="MVL61" s="249"/>
      <c r="MVM61" s="249"/>
      <c r="MVN61" s="249"/>
      <c r="MVO61" s="249"/>
      <c r="MVP61" s="249"/>
      <c r="MVQ61" s="249"/>
      <c r="MVR61" s="249"/>
      <c r="MVS61" s="249"/>
      <c r="MVT61" s="249"/>
      <c r="MVU61" s="249"/>
      <c r="MVV61" s="249"/>
      <c r="MVW61" s="249"/>
      <c r="MVX61" s="249"/>
      <c r="MVY61" s="249"/>
      <c r="MVZ61" s="249"/>
      <c r="MWA61" s="249"/>
      <c r="MWB61" s="249"/>
      <c r="MWC61" s="249"/>
      <c r="MWD61" s="249"/>
      <c r="MWE61" s="249"/>
      <c r="MWF61" s="249"/>
      <c r="MWG61" s="249"/>
      <c r="MWH61" s="249"/>
      <c r="MWI61" s="249"/>
      <c r="MWJ61" s="249"/>
      <c r="MWK61" s="249"/>
      <c r="MWL61" s="249"/>
      <c r="MWM61" s="249"/>
      <c r="MWN61" s="249"/>
      <c r="MWO61" s="249"/>
      <c r="MWP61" s="249"/>
      <c r="MWQ61" s="249"/>
      <c r="MWR61" s="249"/>
      <c r="MWS61" s="249"/>
      <c r="MWT61" s="249"/>
      <c r="MWU61" s="249"/>
      <c r="MWV61" s="249"/>
      <c r="MWW61" s="249"/>
      <c r="MWX61" s="249"/>
      <c r="MWY61" s="249"/>
      <c r="MWZ61" s="249"/>
      <c r="MXA61" s="249"/>
      <c r="MXB61" s="249"/>
      <c r="MXC61" s="249"/>
      <c r="MXD61" s="249"/>
      <c r="MXE61" s="249"/>
      <c r="MXF61" s="249"/>
      <c r="MXG61" s="249"/>
      <c r="MXH61" s="249"/>
      <c r="MXI61" s="249"/>
      <c r="MXJ61" s="249"/>
      <c r="MXK61" s="249"/>
      <c r="MXL61" s="249"/>
      <c r="MXM61" s="249"/>
      <c r="MXN61" s="249"/>
      <c r="MXO61" s="249"/>
      <c r="MXP61" s="249"/>
      <c r="MXQ61" s="249"/>
      <c r="MXR61" s="249"/>
      <c r="MXS61" s="249"/>
      <c r="MXT61" s="249"/>
      <c r="MXU61" s="249"/>
      <c r="MXV61" s="249"/>
      <c r="MXW61" s="249"/>
      <c r="MXX61" s="249"/>
      <c r="MXY61" s="249"/>
      <c r="MXZ61" s="249"/>
      <c r="MYA61" s="249"/>
      <c r="MYB61" s="249"/>
      <c r="MYC61" s="249"/>
      <c r="MYD61" s="249"/>
      <c r="MYE61" s="249"/>
      <c r="MYF61" s="249"/>
      <c r="MYG61" s="249"/>
      <c r="MYH61" s="249"/>
      <c r="MYI61" s="249"/>
      <c r="MYJ61" s="249"/>
      <c r="MYK61" s="249"/>
      <c r="MYL61" s="249"/>
      <c r="MYM61" s="249"/>
      <c r="MYN61" s="249"/>
      <c r="MYO61" s="249"/>
      <c r="MYP61" s="249"/>
      <c r="MYQ61" s="249"/>
      <c r="MYR61" s="249"/>
      <c r="MYS61" s="249"/>
      <c r="MYT61" s="249"/>
      <c r="MYU61" s="249"/>
      <c r="MYV61" s="249"/>
      <c r="MYW61" s="249"/>
      <c r="MYX61" s="249"/>
      <c r="MYY61" s="249"/>
      <c r="MYZ61" s="249"/>
      <c r="MZA61" s="249"/>
      <c r="MZB61" s="249"/>
      <c r="MZC61" s="249"/>
      <c r="MZD61" s="249"/>
      <c r="MZE61" s="249"/>
      <c r="MZF61" s="249"/>
      <c r="MZG61" s="249"/>
      <c r="MZH61" s="249"/>
      <c r="MZI61" s="249"/>
      <c r="MZJ61" s="249"/>
      <c r="MZK61" s="249"/>
      <c r="MZL61" s="249"/>
      <c r="MZM61" s="249"/>
      <c r="MZN61" s="249"/>
      <c r="MZO61" s="249"/>
      <c r="MZP61" s="249"/>
      <c r="MZQ61" s="249"/>
      <c r="MZR61" s="249"/>
      <c r="MZS61" s="249"/>
      <c r="MZT61" s="249"/>
      <c r="MZU61" s="249"/>
      <c r="MZV61" s="249"/>
      <c r="MZW61" s="249"/>
      <c r="MZX61" s="249"/>
      <c r="MZY61" s="249"/>
      <c r="MZZ61" s="249"/>
      <c r="NAA61" s="249"/>
      <c r="NAB61" s="249"/>
      <c r="NAC61" s="249"/>
      <c r="NAD61" s="249"/>
      <c r="NAE61" s="249"/>
      <c r="NAF61" s="249"/>
      <c r="NAG61" s="249"/>
      <c r="NAH61" s="249"/>
      <c r="NAI61" s="249"/>
      <c r="NAJ61" s="249"/>
      <c r="NAK61" s="249"/>
      <c r="NAL61" s="249"/>
      <c r="NAM61" s="249"/>
      <c r="NAN61" s="249"/>
      <c r="NAO61" s="249"/>
      <c r="NAP61" s="249"/>
      <c r="NAQ61" s="249"/>
      <c r="NAR61" s="249"/>
      <c r="NAS61" s="249"/>
      <c r="NAT61" s="249"/>
      <c r="NAU61" s="249"/>
      <c r="NAV61" s="249"/>
      <c r="NAW61" s="249"/>
      <c r="NAX61" s="249"/>
      <c r="NAY61" s="249"/>
      <c r="NAZ61" s="249"/>
      <c r="NBA61" s="249"/>
      <c r="NBB61" s="249"/>
      <c r="NBC61" s="249"/>
      <c r="NBD61" s="249"/>
      <c r="NBE61" s="249"/>
      <c r="NBF61" s="249"/>
      <c r="NBG61" s="249"/>
      <c r="NBH61" s="249"/>
      <c r="NBI61" s="249"/>
      <c r="NBJ61" s="249"/>
      <c r="NBK61" s="249"/>
      <c r="NBL61" s="249"/>
      <c r="NBM61" s="249"/>
      <c r="NBN61" s="249"/>
      <c r="NBO61" s="249"/>
      <c r="NBP61" s="249"/>
      <c r="NBQ61" s="249"/>
      <c r="NBR61" s="249"/>
      <c r="NBS61" s="249"/>
      <c r="NBT61" s="249"/>
      <c r="NBU61" s="249"/>
      <c r="NBV61" s="249"/>
      <c r="NBW61" s="249"/>
      <c r="NBX61" s="249"/>
      <c r="NBY61" s="249"/>
      <c r="NBZ61" s="249"/>
      <c r="NCA61" s="249"/>
      <c r="NCB61" s="249"/>
      <c r="NCC61" s="249"/>
      <c r="NCD61" s="249"/>
      <c r="NCE61" s="249"/>
      <c r="NCF61" s="249"/>
      <c r="NCG61" s="249"/>
      <c r="NCH61" s="249"/>
      <c r="NCI61" s="249"/>
      <c r="NCJ61" s="249"/>
      <c r="NCK61" s="249"/>
      <c r="NCL61" s="249"/>
      <c r="NCM61" s="249"/>
      <c r="NCN61" s="249"/>
      <c r="NCO61" s="249"/>
      <c r="NCP61" s="249"/>
      <c r="NCQ61" s="249"/>
      <c r="NCR61" s="249"/>
      <c r="NCS61" s="249"/>
      <c r="NCT61" s="249"/>
      <c r="NCU61" s="249"/>
      <c r="NCV61" s="249"/>
      <c r="NCW61" s="249"/>
      <c r="NCX61" s="249"/>
      <c r="NCY61" s="249"/>
      <c r="NCZ61" s="249"/>
      <c r="NDA61" s="249"/>
      <c r="NDB61" s="249"/>
      <c r="NDC61" s="249"/>
      <c r="NDD61" s="249"/>
      <c r="NDE61" s="249"/>
      <c r="NDF61" s="249"/>
      <c r="NDG61" s="249"/>
      <c r="NDH61" s="249"/>
      <c r="NDI61" s="249"/>
      <c r="NDJ61" s="249"/>
      <c r="NDK61" s="249"/>
      <c r="NDL61" s="249"/>
      <c r="NDM61" s="249"/>
      <c r="NDN61" s="249"/>
      <c r="NDO61" s="249"/>
      <c r="NDP61" s="249"/>
      <c r="NDQ61" s="249"/>
      <c r="NDR61" s="249"/>
      <c r="NDS61" s="249"/>
      <c r="NDT61" s="249"/>
      <c r="NDU61" s="249"/>
      <c r="NDV61" s="249"/>
      <c r="NDW61" s="249"/>
      <c r="NDX61" s="249"/>
      <c r="NDY61" s="249"/>
      <c r="NDZ61" s="249"/>
      <c r="NEA61" s="249"/>
      <c r="NEB61" s="249"/>
      <c r="NEC61" s="249"/>
      <c r="NED61" s="249"/>
      <c r="NEE61" s="249"/>
      <c r="NEF61" s="249"/>
      <c r="NEG61" s="249"/>
      <c r="NEH61" s="249"/>
      <c r="NEI61" s="249"/>
      <c r="NEJ61" s="249"/>
      <c r="NEK61" s="249"/>
      <c r="NEL61" s="249"/>
      <c r="NEM61" s="249"/>
      <c r="NEN61" s="249"/>
      <c r="NEO61" s="249"/>
      <c r="NEP61" s="249"/>
      <c r="NEQ61" s="249"/>
      <c r="NER61" s="249"/>
      <c r="NES61" s="249"/>
      <c r="NET61" s="249"/>
      <c r="NEU61" s="249"/>
      <c r="NEV61" s="249"/>
      <c r="NEW61" s="249"/>
      <c r="NEX61" s="249"/>
      <c r="NEY61" s="249"/>
      <c r="NEZ61" s="249"/>
      <c r="NFA61" s="249"/>
      <c r="NFB61" s="249"/>
      <c r="NFC61" s="249"/>
      <c r="NFD61" s="249"/>
      <c r="NFE61" s="249"/>
      <c r="NFF61" s="249"/>
      <c r="NFG61" s="249"/>
      <c r="NFH61" s="249"/>
      <c r="NFI61" s="249"/>
      <c r="NFJ61" s="249"/>
      <c r="NFK61" s="249"/>
      <c r="NFL61" s="249"/>
      <c r="NFM61" s="249"/>
      <c r="NFN61" s="249"/>
      <c r="NFO61" s="249"/>
      <c r="NFP61" s="249"/>
      <c r="NFQ61" s="249"/>
      <c r="NFR61" s="249"/>
      <c r="NFS61" s="249"/>
      <c r="NFT61" s="249"/>
      <c r="NFU61" s="249"/>
      <c r="NFV61" s="249"/>
      <c r="NFW61" s="249"/>
      <c r="NFX61" s="249"/>
      <c r="NFY61" s="249"/>
      <c r="NFZ61" s="249"/>
      <c r="NGA61" s="249"/>
      <c r="NGB61" s="249"/>
      <c r="NGC61" s="249"/>
      <c r="NGD61" s="249"/>
      <c r="NGE61" s="249"/>
      <c r="NGF61" s="249"/>
      <c r="NGG61" s="249"/>
      <c r="NGH61" s="249"/>
      <c r="NGI61" s="249"/>
      <c r="NGJ61" s="249"/>
      <c r="NGK61" s="249"/>
      <c r="NGL61" s="249"/>
      <c r="NGM61" s="249"/>
      <c r="NGN61" s="249"/>
      <c r="NGO61" s="249"/>
      <c r="NGP61" s="249"/>
      <c r="NGQ61" s="249"/>
      <c r="NGR61" s="249"/>
      <c r="NGS61" s="249"/>
      <c r="NGT61" s="249"/>
      <c r="NGU61" s="249"/>
      <c r="NGV61" s="249"/>
      <c r="NGW61" s="249"/>
      <c r="NGX61" s="249"/>
      <c r="NGY61" s="249"/>
      <c r="NGZ61" s="249"/>
      <c r="NHA61" s="249"/>
      <c r="NHB61" s="249"/>
      <c r="NHC61" s="249"/>
      <c r="NHD61" s="249"/>
      <c r="NHE61" s="249"/>
      <c r="NHF61" s="249"/>
      <c r="NHG61" s="249"/>
      <c r="NHH61" s="249"/>
      <c r="NHI61" s="249"/>
      <c r="NHJ61" s="249"/>
      <c r="NHK61" s="249"/>
      <c r="NHL61" s="249"/>
      <c r="NHM61" s="249"/>
      <c r="NHN61" s="249"/>
      <c r="NHO61" s="249"/>
      <c r="NHP61" s="249"/>
      <c r="NHQ61" s="249"/>
      <c r="NHR61" s="249"/>
      <c r="NHS61" s="249"/>
      <c r="NHT61" s="249"/>
      <c r="NHU61" s="249"/>
      <c r="NHV61" s="249"/>
      <c r="NHW61" s="249"/>
      <c r="NHX61" s="249"/>
      <c r="NHY61" s="249"/>
      <c r="NHZ61" s="249"/>
      <c r="NIA61" s="249"/>
      <c r="NIB61" s="249"/>
      <c r="NIC61" s="249"/>
      <c r="NID61" s="249"/>
      <c r="NIE61" s="249"/>
      <c r="NIF61" s="249"/>
      <c r="NIG61" s="249"/>
      <c r="NIH61" s="249"/>
      <c r="NII61" s="249"/>
      <c r="NIJ61" s="249"/>
      <c r="NIK61" s="249"/>
      <c r="NIL61" s="249"/>
      <c r="NIM61" s="249"/>
      <c r="NIN61" s="249"/>
      <c r="NIO61" s="249"/>
      <c r="NIP61" s="249"/>
      <c r="NIQ61" s="249"/>
      <c r="NIR61" s="249"/>
      <c r="NIS61" s="249"/>
      <c r="NIT61" s="249"/>
      <c r="NIU61" s="249"/>
      <c r="NIV61" s="249"/>
      <c r="NIW61" s="249"/>
      <c r="NIX61" s="249"/>
      <c r="NIY61" s="249"/>
      <c r="NIZ61" s="249"/>
      <c r="NJA61" s="249"/>
      <c r="NJB61" s="249"/>
      <c r="NJC61" s="249"/>
      <c r="NJD61" s="249"/>
      <c r="NJE61" s="249"/>
      <c r="NJF61" s="249"/>
      <c r="NJG61" s="249"/>
      <c r="NJH61" s="249"/>
      <c r="NJI61" s="249"/>
      <c r="NJJ61" s="249"/>
      <c r="NJK61" s="249"/>
      <c r="NJL61" s="249"/>
      <c r="NJM61" s="249"/>
      <c r="NJN61" s="249"/>
      <c r="NJO61" s="249"/>
      <c r="NJP61" s="249"/>
      <c r="NJQ61" s="249"/>
      <c r="NJR61" s="249"/>
      <c r="NJS61" s="249"/>
      <c r="NJT61" s="249"/>
      <c r="NJU61" s="249"/>
      <c r="NJV61" s="249"/>
      <c r="NJW61" s="249"/>
      <c r="NJX61" s="249"/>
      <c r="NJY61" s="249"/>
      <c r="NJZ61" s="249"/>
      <c r="NKA61" s="249"/>
      <c r="NKB61" s="249"/>
      <c r="NKC61" s="249"/>
      <c r="NKD61" s="249"/>
      <c r="NKE61" s="249"/>
      <c r="NKF61" s="249"/>
      <c r="NKG61" s="249"/>
      <c r="NKH61" s="249"/>
      <c r="NKI61" s="249"/>
      <c r="NKJ61" s="249"/>
      <c r="NKK61" s="249"/>
      <c r="NKL61" s="249"/>
      <c r="NKM61" s="249"/>
      <c r="NKN61" s="249"/>
      <c r="NKO61" s="249"/>
      <c r="NKP61" s="249"/>
      <c r="NKQ61" s="249"/>
      <c r="NKR61" s="249"/>
      <c r="NKS61" s="249"/>
      <c r="NKT61" s="249"/>
      <c r="NKU61" s="249"/>
      <c r="NKV61" s="249"/>
      <c r="NKW61" s="249"/>
      <c r="NKX61" s="249"/>
      <c r="NKY61" s="249"/>
      <c r="NKZ61" s="249"/>
      <c r="NLA61" s="249"/>
      <c r="NLB61" s="249"/>
      <c r="NLC61" s="249"/>
      <c r="NLD61" s="249"/>
      <c r="NLE61" s="249"/>
      <c r="NLF61" s="249"/>
      <c r="NLG61" s="249"/>
      <c r="NLH61" s="249"/>
      <c r="NLI61" s="249"/>
      <c r="NLJ61" s="249"/>
      <c r="NLK61" s="249"/>
      <c r="NLL61" s="249"/>
      <c r="NLM61" s="249"/>
      <c r="NLN61" s="249"/>
      <c r="NLO61" s="249"/>
      <c r="NLP61" s="249"/>
      <c r="NLQ61" s="249"/>
      <c r="NLR61" s="249"/>
      <c r="NLS61" s="249"/>
      <c r="NLT61" s="249"/>
      <c r="NLU61" s="249"/>
      <c r="NLV61" s="249"/>
      <c r="NLW61" s="249"/>
      <c r="NLX61" s="249"/>
      <c r="NLY61" s="249"/>
      <c r="NLZ61" s="249"/>
      <c r="NMA61" s="249"/>
      <c r="NMB61" s="249"/>
      <c r="NMC61" s="249"/>
      <c r="NMD61" s="249"/>
      <c r="NME61" s="249"/>
      <c r="NMF61" s="249"/>
      <c r="NMG61" s="249"/>
      <c r="NMH61" s="249"/>
      <c r="NMI61" s="249"/>
      <c r="NMJ61" s="249"/>
      <c r="NMK61" s="249"/>
      <c r="NML61" s="249"/>
      <c r="NMM61" s="249"/>
      <c r="NMN61" s="249"/>
      <c r="NMO61" s="249"/>
      <c r="NMP61" s="249"/>
      <c r="NMQ61" s="249"/>
      <c r="NMR61" s="249"/>
      <c r="NMS61" s="249"/>
      <c r="NMT61" s="249"/>
      <c r="NMU61" s="249"/>
      <c r="NMV61" s="249"/>
      <c r="NMW61" s="249"/>
      <c r="NMX61" s="249"/>
      <c r="NMY61" s="249"/>
      <c r="NMZ61" s="249"/>
      <c r="NNA61" s="249"/>
      <c r="NNB61" s="249"/>
      <c r="NNC61" s="249"/>
      <c r="NND61" s="249"/>
      <c r="NNE61" s="249"/>
      <c r="NNF61" s="249"/>
      <c r="NNG61" s="249"/>
      <c r="NNH61" s="249"/>
      <c r="NNI61" s="249"/>
      <c r="NNJ61" s="249"/>
      <c r="NNK61" s="249"/>
      <c r="NNL61" s="249"/>
      <c r="NNM61" s="249"/>
      <c r="NNN61" s="249"/>
      <c r="NNO61" s="249"/>
      <c r="NNP61" s="249"/>
      <c r="NNQ61" s="249"/>
      <c r="NNR61" s="249"/>
      <c r="NNS61" s="249"/>
      <c r="NNT61" s="249"/>
      <c r="NNU61" s="249"/>
      <c r="NNV61" s="249"/>
      <c r="NNW61" s="249"/>
      <c r="NNX61" s="249"/>
      <c r="NNY61" s="249"/>
      <c r="NNZ61" s="249"/>
      <c r="NOA61" s="249"/>
      <c r="NOB61" s="249"/>
      <c r="NOC61" s="249"/>
      <c r="NOD61" s="249"/>
      <c r="NOE61" s="249"/>
      <c r="NOF61" s="249"/>
      <c r="NOG61" s="249"/>
      <c r="NOH61" s="249"/>
      <c r="NOI61" s="249"/>
      <c r="NOJ61" s="249"/>
      <c r="NOK61" s="249"/>
      <c r="NOL61" s="249"/>
      <c r="NOM61" s="249"/>
      <c r="NON61" s="249"/>
      <c r="NOO61" s="249"/>
      <c r="NOP61" s="249"/>
      <c r="NOQ61" s="249"/>
      <c r="NOR61" s="249"/>
      <c r="NOS61" s="249"/>
      <c r="NOT61" s="249"/>
      <c r="NOU61" s="249"/>
      <c r="NOV61" s="249"/>
      <c r="NOW61" s="249"/>
      <c r="NOX61" s="249"/>
      <c r="NOY61" s="249"/>
      <c r="NOZ61" s="249"/>
      <c r="NPA61" s="249"/>
      <c r="NPB61" s="249"/>
      <c r="NPC61" s="249"/>
      <c r="NPD61" s="249"/>
      <c r="NPE61" s="249"/>
      <c r="NPF61" s="249"/>
      <c r="NPG61" s="249"/>
      <c r="NPH61" s="249"/>
      <c r="NPI61" s="249"/>
      <c r="NPJ61" s="249"/>
      <c r="NPK61" s="249"/>
      <c r="NPL61" s="249"/>
      <c r="NPM61" s="249"/>
      <c r="NPN61" s="249"/>
      <c r="NPO61" s="249"/>
      <c r="NPP61" s="249"/>
      <c r="NPQ61" s="249"/>
      <c r="NPR61" s="249"/>
      <c r="NPS61" s="249"/>
      <c r="NPT61" s="249"/>
      <c r="NPU61" s="249"/>
      <c r="NPV61" s="249"/>
      <c r="NPW61" s="249"/>
      <c r="NPX61" s="249"/>
      <c r="NPY61" s="249"/>
      <c r="NPZ61" s="249"/>
      <c r="NQA61" s="249"/>
      <c r="NQB61" s="249"/>
      <c r="NQC61" s="249"/>
      <c r="NQD61" s="249"/>
      <c r="NQE61" s="249"/>
      <c r="NQF61" s="249"/>
      <c r="NQG61" s="249"/>
      <c r="NQH61" s="249"/>
      <c r="NQI61" s="249"/>
      <c r="NQJ61" s="249"/>
      <c r="NQK61" s="249"/>
      <c r="NQL61" s="249"/>
      <c r="NQM61" s="249"/>
      <c r="NQN61" s="249"/>
      <c r="NQO61" s="249"/>
      <c r="NQP61" s="249"/>
      <c r="NQQ61" s="249"/>
      <c r="NQR61" s="249"/>
      <c r="NQS61" s="249"/>
      <c r="NQT61" s="249"/>
      <c r="NQU61" s="249"/>
      <c r="NQV61" s="249"/>
      <c r="NQW61" s="249"/>
      <c r="NQX61" s="249"/>
      <c r="NQY61" s="249"/>
      <c r="NQZ61" s="249"/>
      <c r="NRA61" s="249"/>
      <c r="NRB61" s="249"/>
      <c r="NRC61" s="249"/>
      <c r="NRD61" s="249"/>
      <c r="NRE61" s="249"/>
      <c r="NRF61" s="249"/>
      <c r="NRG61" s="249"/>
      <c r="NRH61" s="249"/>
      <c r="NRI61" s="249"/>
      <c r="NRJ61" s="249"/>
      <c r="NRK61" s="249"/>
      <c r="NRL61" s="249"/>
      <c r="NRM61" s="249"/>
      <c r="NRN61" s="249"/>
      <c r="NRO61" s="249"/>
      <c r="NRP61" s="249"/>
      <c r="NRQ61" s="249"/>
      <c r="NRR61" s="249"/>
      <c r="NRS61" s="249"/>
      <c r="NRT61" s="249"/>
      <c r="NRU61" s="249"/>
      <c r="NRV61" s="249"/>
      <c r="NRW61" s="249"/>
      <c r="NRX61" s="249"/>
      <c r="NRY61" s="249"/>
      <c r="NRZ61" s="249"/>
      <c r="NSA61" s="249"/>
      <c r="NSB61" s="249"/>
      <c r="NSC61" s="249"/>
      <c r="NSD61" s="249"/>
      <c r="NSE61" s="249"/>
      <c r="NSF61" s="249"/>
      <c r="NSG61" s="249"/>
      <c r="NSH61" s="249"/>
      <c r="NSI61" s="249"/>
      <c r="NSJ61" s="249"/>
      <c r="NSK61" s="249"/>
      <c r="NSL61" s="249"/>
      <c r="NSM61" s="249"/>
      <c r="NSN61" s="249"/>
      <c r="NSO61" s="249"/>
      <c r="NSP61" s="249"/>
      <c r="NSQ61" s="249"/>
      <c r="NSR61" s="249"/>
      <c r="NSS61" s="249"/>
      <c r="NST61" s="249"/>
      <c r="NSU61" s="249"/>
      <c r="NSV61" s="249"/>
      <c r="NSW61" s="249"/>
      <c r="NSX61" s="249"/>
      <c r="NSY61" s="249"/>
      <c r="NSZ61" s="249"/>
      <c r="NTA61" s="249"/>
      <c r="NTB61" s="249"/>
      <c r="NTC61" s="249"/>
      <c r="NTD61" s="249"/>
      <c r="NTE61" s="249"/>
      <c r="NTF61" s="249"/>
      <c r="NTG61" s="249"/>
      <c r="NTH61" s="249"/>
      <c r="NTI61" s="249"/>
      <c r="NTJ61" s="249"/>
      <c r="NTK61" s="249"/>
      <c r="NTL61" s="249"/>
      <c r="NTM61" s="249"/>
      <c r="NTN61" s="249"/>
      <c r="NTO61" s="249"/>
      <c r="NTP61" s="249"/>
      <c r="NTQ61" s="249"/>
      <c r="NTR61" s="249"/>
      <c r="NTS61" s="249"/>
      <c r="NTT61" s="249"/>
      <c r="NTU61" s="249"/>
      <c r="NTV61" s="249"/>
      <c r="NTW61" s="249"/>
      <c r="NTX61" s="249"/>
      <c r="NTY61" s="249"/>
      <c r="NTZ61" s="249"/>
      <c r="NUA61" s="249"/>
      <c r="NUB61" s="249"/>
      <c r="NUC61" s="249"/>
      <c r="NUD61" s="249"/>
      <c r="NUE61" s="249"/>
      <c r="NUF61" s="249"/>
      <c r="NUG61" s="249"/>
      <c r="NUH61" s="249"/>
      <c r="NUI61" s="249"/>
      <c r="NUJ61" s="249"/>
      <c r="NUK61" s="249"/>
      <c r="NUL61" s="249"/>
      <c r="NUM61" s="249"/>
      <c r="NUN61" s="249"/>
      <c r="NUO61" s="249"/>
      <c r="NUP61" s="249"/>
      <c r="NUQ61" s="249"/>
      <c r="NUR61" s="249"/>
      <c r="NUS61" s="249"/>
      <c r="NUT61" s="249"/>
      <c r="NUU61" s="249"/>
      <c r="NUV61" s="249"/>
      <c r="NUW61" s="249"/>
      <c r="NUX61" s="249"/>
      <c r="NUY61" s="249"/>
      <c r="NUZ61" s="249"/>
      <c r="NVA61" s="249"/>
      <c r="NVB61" s="249"/>
      <c r="NVC61" s="249"/>
      <c r="NVD61" s="249"/>
      <c r="NVE61" s="249"/>
      <c r="NVF61" s="249"/>
      <c r="NVG61" s="249"/>
      <c r="NVH61" s="249"/>
      <c r="NVI61" s="249"/>
      <c r="NVJ61" s="249"/>
      <c r="NVK61" s="249"/>
      <c r="NVL61" s="249"/>
      <c r="NVM61" s="249"/>
      <c r="NVN61" s="249"/>
      <c r="NVO61" s="249"/>
      <c r="NVP61" s="249"/>
      <c r="NVQ61" s="249"/>
      <c r="NVR61" s="249"/>
      <c r="NVS61" s="249"/>
      <c r="NVT61" s="249"/>
      <c r="NVU61" s="249"/>
      <c r="NVV61" s="249"/>
      <c r="NVW61" s="249"/>
      <c r="NVX61" s="249"/>
      <c r="NVY61" s="249"/>
      <c r="NVZ61" s="249"/>
      <c r="NWA61" s="249"/>
      <c r="NWB61" s="249"/>
      <c r="NWC61" s="249"/>
      <c r="NWD61" s="249"/>
      <c r="NWE61" s="249"/>
      <c r="NWF61" s="249"/>
      <c r="NWG61" s="249"/>
      <c r="NWH61" s="249"/>
      <c r="NWI61" s="249"/>
      <c r="NWJ61" s="249"/>
      <c r="NWK61" s="249"/>
      <c r="NWL61" s="249"/>
      <c r="NWM61" s="249"/>
      <c r="NWN61" s="249"/>
      <c r="NWO61" s="249"/>
      <c r="NWP61" s="249"/>
      <c r="NWQ61" s="249"/>
      <c r="NWR61" s="249"/>
      <c r="NWS61" s="249"/>
      <c r="NWT61" s="249"/>
      <c r="NWU61" s="249"/>
      <c r="NWV61" s="249"/>
      <c r="NWW61" s="249"/>
      <c r="NWX61" s="249"/>
      <c r="NWY61" s="249"/>
      <c r="NWZ61" s="249"/>
      <c r="NXA61" s="249"/>
      <c r="NXB61" s="249"/>
      <c r="NXC61" s="249"/>
      <c r="NXD61" s="249"/>
      <c r="NXE61" s="249"/>
      <c r="NXF61" s="249"/>
      <c r="NXG61" s="249"/>
      <c r="NXH61" s="249"/>
      <c r="NXI61" s="249"/>
      <c r="NXJ61" s="249"/>
      <c r="NXK61" s="249"/>
      <c r="NXL61" s="249"/>
      <c r="NXM61" s="249"/>
      <c r="NXN61" s="249"/>
      <c r="NXO61" s="249"/>
      <c r="NXP61" s="249"/>
      <c r="NXQ61" s="249"/>
      <c r="NXR61" s="249"/>
      <c r="NXS61" s="249"/>
      <c r="NXT61" s="249"/>
      <c r="NXU61" s="249"/>
      <c r="NXV61" s="249"/>
      <c r="NXW61" s="249"/>
      <c r="NXX61" s="249"/>
      <c r="NXY61" s="249"/>
      <c r="NXZ61" s="249"/>
      <c r="NYA61" s="249"/>
      <c r="NYB61" s="249"/>
      <c r="NYC61" s="249"/>
      <c r="NYD61" s="249"/>
      <c r="NYE61" s="249"/>
      <c r="NYF61" s="249"/>
      <c r="NYG61" s="249"/>
      <c r="NYH61" s="249"/>
      <c r="NYI61" s="249"/>
      <c r="NYJ61" s="249"/>
      <c r="NYK61" s="249"/>
      <c r="NYL61" s="249"/>
      <c r="NYM61" s="249"/>
      <c r="NYN61" s="249"/>
      <c r="NYO61" s="249"/>
      <c r="NYP61" s="249"/>
      <c r="NYQ61" s="249"/>
      <c r="NYR61" s="249"/>
      <c r="NYS61" s="249"/>
      <c r="NYT61" s="249"/>
      <c r="NYU61" s="249"/>
      <c r="NYV61" s="249"/>
      <c r="NYW61" s="249"/>
      <c r="NYX61" s="249"/>
      <c r="NYY61" s="249"/>
      <c r="NYZ61" s="249"/>
      <c r="NZA61" s="249"/>
      <c r="NZB61" s="249"/>
      <c r="NZC61" s="249"/>
      <c r="NZD61" s="249"/>
      <c r="NZE61" s="249"/>
      <c r="NZF61" s="249"/>
      <c r="NZG61" s="249"/>
      <c r="NZH61" s="249"/>
      <c r="NZI61" s="249"/>
      <c r="NZJ61" s="249"/>
      <c r="NZK61" s="249"/>
      <c r="NZL61" s="249"/>
      <c r="NZM61" s="249"/>
      <c r="NZN61" s="249"/>
      <c r="NZO61" s="249"/>
      <c r="NZP61" s="249"/>
      <c r="NZQ61" s="249"/>
      <c r="NZR61" s="249"/>
      <c r="NZS61" s="249"/>
      <c r="NZT61" s="249"/>
      <c r="NZU61" s="249"/>
      <c r="NZV61" s="249"/>
      <c r="NZW61" s="249"/>
      <c r="NZX61" s="249"/>
      <c r="NZY61" s="249"/>
      <c r="NZZ61" s="249"/>
      <c r="OAA61" s="249"/>
      <c r="OAB61" s="249"/>
      <c r="OAC61" s="249"/>
      <c r="OAD61" s="249"/>
      <c r="OAE61" s="249"/>
      <c r="OAF61" s="249"/>
      <c r="OAG61" s="249"/>
      <c r="OAH61" s="249"/>
      <c r="OAI61" s="249"/>
      <c r="OAJ61" s="249"/>
      <c r="OAK61" s="249"/>
      <c r="OAL61" s="249"/>
      <c r="OAM61" s="249"/>
      <c r="OAN61" s="249"/>
      <c r="OAO61" s="249"/>
      <c r="OAP61" s="249"/>
      <c r="OAQ61" s="249"/>
      <c r="OAR61" s="249"/>
      <c r="OAS61" s="249"/>
      <c r="OAT61" s="249"/>
      <c r="OAU61" s="249"/>
      <c r="OAV61" s="249"/>
      <c r="OAW61" s="249"/>
      <c r="OAX61" s="249"/>
      <c r="OAY61" s="249"/>
      <c r="OAZ61" s="249"/>
      <c r="OBA61" s="249"/>
      <c r="OBB61" s="249"/>
      <c r="OBC61" s="249"/>
      <c r="OBD61" s="249"/>
      <c r="OBE61" s="249"/>
      <c r="OBF61" s="249"/>
      <c r="OBG61" s="249"/>
      <c r="OBH61" s="249"/>
      <c r="OBI61" s="249"/>
      <c r="OBJ61" s="249"/>
      <c r="OBK61" s="249"/>
      <c r="OBL61" s="249"/>
      <c r="OBM61" s="249"/>
      <c r="OBN61" s="249"/>
      <c r="OBO61" s="249"/>
      <c r="OBP61" s="249"/>
      <c r="OBQ61" s="249"/>
      <c r="OBR61" s="249"/>
      <c r="OBS61" s="249"/>
      <c r="OBT61" s="249"/>
      <c r="OBU61" s="249"/>
      <c r="OBV61" s="249"/>
      <c r="OBW61" s="249"/>
      <c r="OBX61" s="249"/>
      <c r="OBY61" s="249"/>
      <c r="OBZ61" s="249"/>
      <c r="OCA61" s="249"/>
      <c r="OCB61" s="249"/>
      <c r="OCC61" s="249"/>
      <c r="OCD61" s="249"/>
      <c r="OCE61" s="249"/>
      <c r="OCF61" s="249"/>
      <c r="OCG61" s="249"/>
      <c r="OCH61" s="249"/>
      <c r="OCI61" s="249"/>
      <c r="OCJ61" s="249"/>
      <c r="OCK61" s="249"/>
      <c r="OCL61" s="249"/>
      <c r="OCM61" s="249"/>
      <c r="OCN61" s="249"/>
      <c r="OCO61" s="249"/>
      <c r="OCP61" s="249"/>
      <c r="OCQ61" s="249"/>
      <c r="OCR61" s="249"/>
      <c r="OCS61" s="249"/>
      <c r="OCT61" s="249"/>
      <c r="OCU61" s="249"/>
      <c r="OCV61" s="249"/>
      <c r="OCW61" s="249"/>
      <c r="OCX61" s="249"/>
      <c r="OCY61" s="249"/>
      <c r="OCZ61" s="249"/>
      <c r="ODA61" s="249"/>
      <c r="ODB61" s="249"/>
      <c r="ODC61" s="249"/>
      <c r="ODD61" s="249"/>
      <c r="ODE61" s="249"/>
      <c r="ODF61" s="249"/>
      <c r="ODG61" s="249"/>
      <c r="ODH61" s="249"/>
      <c r="ODI61" s="249"/>
      <c r="ODJ61" s="249"/>
      <c r="ODK61" s="249"/>
      <c r="ODL61" s="249"/>
      <c r="ODM61" s="249"/>
      <c r="ODN61" s="249"/>
      <c r="ODO61" s="249"/>
      <c r="ODP61" s="249"/>
      <c r="ODQ61" s="249"/>
      <c r="ODR61" s="249"/>
      <c r="ODS61" s="249"/>
      <c r="ODT61" s="249"/>
      <c r="ODU61" s="249"/>
      <c r="ODV61" s="249"/>
      <c r="ODW61" s="249"/>
      <c r="ODX61" s="249"/>
      <c r="ODY61" s="249"/>
      <c r="ODZ61" s="249"/>
      <c r="OEA61" s="249"/>
      <c r="OEB61" s="249"/>
      <c r="OEC61" s="249"/>
      <c r="OED61" s="249"/>
      <c r="OEE61" s="249"/>
      <c r="OEF61" s="249"/>
      <c r="OEG61" s="249"/>
      <c r="OEH61" s="249"/>
      <c r="OEI61" s="249"/>
      <c r="OEJ61" s="249"/>
      <c r="OEK61" s="249"/>
      <c r="OEL61" s="249"/>
      <c r="OEM61" s="249"/>
      <c r="OEN61" s="249"/>
      <c r="OEO61" s="249"/>
      <c r="OEP61" s="249"/>
      <c r="OEQ61" s="249"/>
      <c r="OER61" s="249"/>
      <c r="OES61" s="249"/>
      <c r="OET61" s="249"/>
      <c r="OEU61" s="249"/>
      <c r="OEV61" s="249"/>
      <c r="OEW61" s="249"/>
      <c r="OEX61" s="249"/>
      <c r="OEY61" s="249"/>
      <c r="OEZ61" s="249"/>
      <c r="OFA61" s="249"/>
      <c r="OFB61" s="249"/>
      <c r="OFC61" s="249"/>
      <c r="OFD61" s="249"/>
      <c r="OFE61" s="249"/>
      <c r="OFF61" s="249"/>
      <c r="OFG61" s="249"/>
      <c r="OFH61" s="249"/>
      <c r="OFI61" s="249"/>
      <c r="OFJ61" s="249"/>
      <c r="OFK61" s="249"/>
      <c r="OFL61" s="249"/>
      <c r="OFM61" s="249"/>
      <c r="OFN61" s="249"/>
      <c r="OFO61" s="249"/>
      <c r="OFP61" s="249"/>
      <c r="OFQ61" s="249"/>
      <c r="OFR61" s="249"/>
      <c r="OFS61" s="249"/>
      <c r="OFT61" s="249"/>
      <c r="OFU61" s="249"/>
      <c r="OFV61" s="249"/>
      <c r="OFW61" s="249"/>
      <c r="OFX61" s="249"/>
      <c r="OFY61" s="249"/>
      <c r="OFZ61" s="249"/>
      <c r="OGA61" s="249"/>
      <c r="OGB61" s="249"/>
      <c r="OGC61" s="249"/>
      <c r="OGD61" s="249"/>
      <c r="OGE61" s="249"/>
      <c r="OGF61" s="249"/>
      <c r="OGG61" s="249"/>
      <c r="OGH61" s="249"/>
      <c r="OGI61" s="249"/>
      <c r="OGJ61" s="249"/>
      <c r="OGK61" s="249"/>
      <c r="OGL61" s="249"/>
      <c r="OGM61" s="249"/>
      <c r="OGN61" s="249"/>
      <c r="OGO61" s="249"/>
      <c r="OGP61" s="249"/>
      <c r="OGQ61" s="249"/>
      <c r="OGR61" s="249"/>
      <c r="OGS61" s="249"/>
      <c r="OGT61" s="249"/>
      <c r="OGU61" s="249"/>
      <c r="OGV61" s="249"/>
      <c r="OGW61" s="249"/>
      <c r="OGX61" s="249"/>
      <c r="OGY61" s="249"/>
      <c r="OGZ61" s="249"/>
      <c r="OHA61" s="249"/>
      <c r="OHB61" s="249"/>
      <c r="OHC61" s="249"/>
      <c r="OHD61" s="249"/>
      <c r="OHE61" s="249"/>
      <c r="OHF61" s="249"/>
      <c r="OHG61" s="249"/>
      <c r="OHH61" s="249"/>
      <c r="OHI61" s="249"/>
      <c r="OHJ61" s="249"/>
      <c r="OHK61" s="249"/>
      <c r="OHL61" s="249"/>
      <c r="OHM61" s="249"/>
      <c r="OHN61" s="249"/>
      <c r="OHO61" s="249"/>
      <c r="OHP61" s="249"/>
      <c r="OHQ61" s="249"/>
      <c r="OHR61" s="249"/>
      <c r="OHS61" s="249"/>
      <c r="OHT61" s="249"/>
      <c r="OHU61" s="249"/>
      <c r="OHV61" s="249"/>
      <c r="OHW61" s="249"/>
      <c r="OHX61" s="249"/>
      <c r="OHY61" s="249"/>
      <c r="OHZ61" s="249"/>
      <c r="OIA61" s="249"/>
      <c r="OIB61" s="249"/>
      <c r="OIC61" s="249"/>
      <c r="OID61" s="249"/>
      <c r="OIE61" s="249"/>
      <c r="OIF61" s="249"/>
      <c r="OIG61" s="249"/>
      <c r="OIH61" s="249"/>
      <c r="OII61" s="249"/>
      <c r="OIJ61" s="249"/>
      <c r="OIK61" s="249"/>
      <c r="OIL61" s="249"/>
      <c r="OIM61" s="249"/>
      <c r="OIN61" s="249"/>
      <c r="OIO61" s="249"/>
      <c r="OIP61" s="249"/>
      <c r="OIQ61" s="249"/>
      <c r="OIR61" s="249"/>
      <c r="OIS61" s="249"/>
      <c r="OIT61" s="249"/>
      <c r="OIU61" s="249"/>
      <c r="OIV61" s="249"/>
      <c r="OIW61" s="249"/>
      <c r="OIX61" s="249"/>
      <c r="OIY61" s="249"/>
      <c r="OIZ61" s="249"/>
      <c r="OJA61" s="249"/>
      <c r="OJB61" s="249"/>
      <c r="OJC61" s="249"/>
      <c r="OJD61" s="249"/>
      <c r="OJE61" s="249"/>
      <c r="OJF61" s="249"/>
      <c r="OJG61" s="249"/>
      <c r="OJH61" s="249"/>
      <c r="OJI61" s="249"/>
      <c r="OJJ61" s="249"/>
      <c r="OJK61" s="249"/>
      <c r="OJL61" s="249"/>
      <c r="OJM61" s="249"/>
      <c r="OJN61" s="249"/>
      <c r="OJO61" s="249"/>
      <c r="OJP61" s="249"/>
      <c r="OJQ61" s="249"/>
      <c r="OJR61" s="249"/>
      <c r="OJS61" s="249"/>
      <c r="OJT61" s="249"/>
      <c r="OJU61" s="249"/>
      <c r="OJV61" s="249"/>
      <c r="OJW61" s="249"/>
      <c r="OJX61" s="249"/>
      <c r="OJY61" s="249"/>
      <c r="OJZ61" s="249"/>
      <c r="OKA61" s="249"/>
      <c r="OKB61" s="249"/>
      <c r="OKC61" s="249"/>
      <c r="OKD61" s="249"/>
      <c r="OKE61" s="249"/>
      <c r="OKF61" s="249"/>
      <c r="OKG61" s="249"/>
      <c r="OKH61" s="249"/>
      <c r="OKI61" s="249"/>
      <c r="OKJ61" s="249"/>
      <c r="OKK61" s="249"/>
      <c r="OKL61" s="249"/>
      <c r="OKM61" s="249"/>
      <c r="OKN61" s="249"/>
      <c r="OKO61" s="249"/>
      <c r="OKP61" s="249"/>
      <c r="OKQ61" s="249"/>
      <c r="OKR61" s="249"/>
      <c r="OKS61" s="249"/>
      <c r="OKT61" s="249"/>
      <c r="OKU61" s="249"/>
      <c r="OKV61" s="249"/>
      <c r="OKW61" s="249"/>
      <c r="OKX61" s="249"/>
      <c r="OKY61" s="249"/>
      <c r="OKZ61" s="249"/>
      <c r="OLA61" s="249"/>
      <c r="OLB61" s="249"/>
      <c r="OLC61" s="249"/>
      <c r="OLD61" s="249"/>
      <c r="OLE61" s="249"/>
      <c r="OLF61" s="249"/>
      <c r="OLG61" s="249"/>
      <c r="OLH61" s="249"/>
      <c r="OLI61" s="249"/>
      <c r="OLJ61" s="249"/>
      <c r="OLK61" s="249"/>
      <c r="OLL61" s="249"/>
      <c r="OLM61" s="249"/>
      <c r="OLN61" s="249"/>
      <c r="OLO61" s="249"/>
      <c r="OLP61" s="249"/>
      <c r="OLQ61" s="249"/>
      <c r="OLR61" s="249"/>
      <c r="OLS61" s="249"/>
      <c r="OLT61" s="249"/>
      <c r="OLU61" s="249"/>
      <c r="OLV61" s="249"/>
      <c r="OLW61" s="249"/>
      <c r="OLX61" s="249"/>
      <c r="OLY61" s="249"/>
      <c r="OLZ61" s="249"/>
      <c r="OMA61" s="249"/>
      <c r="OMB61" s="249"/>
      <c r="OMC61" s="249"/>
      <c r="OMD61" s="249"/>
      <c r="OME61" s="249"/>
      <c r="OMF61" s="249"/>
      <c r="OMG61" s="249"/>
      <c r="OMH61" s="249"/>
      <c r="OMI61" s="249"/>
      <c r="OMJ61" s="249"/>
      <c r="OMK61" s="249"/>
      <c r="OML61" s="249"/>
      <c r="OMM61" s="249"/>
      <c r="OMN61" s="249"/>
      <c r="OMO61" s="249"/>
      <c r="OMP61" s="249"/>
      <c r="OMQ61" s="249"/>
      <c r="OMR61" s="249"/>
      <c r="OMS61" s="249"/>
      <c r="OMT61" s="249"/>
      <c r="OMU61" s="249"/>
      <c r="OMV61" s="249"/>
      <c r="OMW61" s="249"/>
      <c r="OMX61" s="249"/>
      <c r="OMY61" s="249"/>
      <c r="OMZ61" s="249"/>
      <c r="ONA61" s="249"/>
      <c r="ONB61" s="249"/>
      <c r="ONC61" s="249"/>
      <c r="OND61" s="249"/>
      <c r="ONE61" s="249"/>
      <c r="ONF61" s="249"/>
      <c r="ONG61" s="249"/>
      <c r="ONH61" s="249"/>
      <c r="ONI61" s="249"/>
      <c r="ONJ61" s="249"/>
      <c r="ONK61" s="249"/>
      <c r="ONL61" s="249"/>
      <c r="ONM61" s="249"/>
      <c r="ONN61" s="249"/>
      <c r="ONO61" s="249"/>
      <c r="ONP61" s="249"/>
      <c r="ONQ61" s="249"/>
      <c r="ONR61" s="249"/>
      <c r="ONS61" s="249"/>
      <c r="ONT61" s="249"/>
      <c r="ONU61" s="249"/>
      <c r="ONV61" s="249"/>
      <c r="ONW61" s="249"/>
      <c r="ONX61" s="249"/>
      <c r="ONY61" s="249"/>
      <c r="ONZ61" s="249"/>
      <c r="OOA61" s="249"/>
      <c r="OOB61" s="249"/>
      <c r="OOC61" s="249"/>
      <c r="OOD61" s="249"/>
      <c r="OOE61" s="249"/>
      <c r="OOF61" s="249"/>
      <c r="OOG61" s="249"/>
      <c r="OOH61" s="249"/>
      <c r="OOI61" s="249"/>
      <c r="OOJ61" s="249"/>
      <c r="OOK61" s="249"/>
      <c r="OOL61" s="249"/>
      <c r="OOM61" s="249"/>
      <c r="OON61" s="249"/>
      <c r="OOO61" s="249"/>
      <c r="OOP61" s="249"/>
      <c r="OOQ61" s="249"/>
      <c r="OOR61" s="249"/>
      <c r="OOS61" s="249"/>
      <c r="OOT61" s="249"/>
      <c r="OOU61" s="249"/>
      <c r="OOV61" s="249"/>
      <c r="OOW61" s="249"/>
      <c r="OOX61" s="249"/>
      <c r="OOY61" s="249"/>
      <c r="OOZ61" s="249"/>
      <c r="OPA61" s="249"/>
      <c r="OPB61" s="249"/>
      <c r="OPC61" s="249"/>
      <c r="OPD61" s="249"/>
      <c r="OPE61" s="249"/>
      <c r="OPF61" s="249"/>
      <c r="OPG61" s="249"/>
      <c r="OPH61" s="249"/>
      <c r="OPI61" s="249"/>
      <c r="OPJ61" s="249"/>
      <c r="OPK61" s="249"/>
      <c r="OPL61" s="249"/>
      <c r="OPM61" s="249"/>
      <c r="OPN61" s="249"/>
      <c r="OPO61" s="249"/>
      <c r="OPP61" s="249"/>
      <c r="OPQ61" s="249"/>
      <c r="OPR61" s="249"/>
      <c r="OPS61" s="249"/>
      <c r="OPT61" s="249"/>
      <c r="OPU61" s="249"/>
      <c r="OPV61" s="249"/>
      <c r="OPW61" s="249"/>
      <c r="OPX61" s="249"/>
      <c r="OPY61" s="249"/>
      <c r="OPZ61" s="249"/>
      <c r="OQA61" s="249"/>
      <c r="OQB61" s="249"/>
      <c r="OQC61" s="249"/>
      <c r="OQD61" s="249"/>
      <c r="OQE61" s="249"/>
      <c r="OQF61" s="249"/>
      <c r="OQG61" s="249"/>
      <c r="OQH61" s="249"/>
      <c r="OQI61" s="249"/>
      <c r="OQJ61" s="249"/>
      <c r="OQK61" s="249"/>
      <c r="OQL61" s="249"/>
      <c r="OQM61" s="249"/>
      <c r="OQN61" s="249"/>
      <c r="OQO61" s="249"/>
      <c r="OQP61" s="249"/>
      <c r="OQQ61" s="249"/>
      <c r="OQR61" s="249"/>
      <c r="OQS61" s="249"/>
      <c r="OQT61" s="249"/>
      <c r="OQU61" s="249"/>
      <c r="OQV61" s="249"/>
      <c r="OQW61" s="249"/>
      <c r="OQX61" s="249"/>
      <c r="OQY61" s="249"/>
      <c r="OQZ61" s="249"/>
      <c r="ORA61" s="249"/>
      <c r="ORB61" s="249"/>
      <c r="ORC61" s="249"/>
      <c r="ORD61" s="249"/>
      <c r="ORE61" s="249"/>
      <c r="ORF61" s="249"/>
      <c r="ORG61" s="249"/>
      <c r="ORH61" s="249"/>
      <c r="ORI61" s="249"/>
      <c r="ORJ61" s="249"/>
      <c r="ORK61" s="249"/>
      <c r="ORL61" s="249"/>
      <c r="ORM61" s="249"/>
      <c r="ORN61" s="249"/>
      <c r="ORO61" s="249"/>
      <c r="ORP61" s="249"/>
      <c r="ORQ61" s="249"/>
      <c r="ORR61" s="249"/>
      <c r="ORS61" s="249"/>
      <c r="ORT61" s="249"/>
      <c r="ORU61" s="249"/>
      <c r="ORV61" s="249"/>
      <c r="ORW61" s="249"/>
      <c r="ORX61" s="249"/>
      <c r="ORY61" s="249"/>
      <c r="ORZ61" s="249"/>
      <c r="OSA61" s="249"/>
      <c r="OSB61" s="249"/>
      <c r="OSC61" s="249"/>
      <c r="OSD61" s="249"/>
      <c r="OSE61" s="249"/>
      <c r="OSF61" s="249"/>
      <c r="OSG61" s="249"/>
      <c r="OSH61" s="249"/>
      <c r="OSI61" s="249"/>
      <c r="OSJ61" s="249"/>
      <c r="OSK61" s="249"/>
      <c r="OSL61" s="249"/>
      <c r="OSM61" s="249"/>
      <c r="OSN61" s="249"/>
      <c r="OSO61" s="249"/>
      <c r="OSP61" s="249"/>
      <c r="OSQ61" s="249"/>
      <c r="OSR61" s="249"/>
      <c r="OSS61" s="249"/>
      <c r="OST61" s="249"/>
      <c r="OSU61" s="249"/>
      <c r="OSV61" s="249"/>
      <c r="OSW61" s="249"/>
      <c r="OSX61" s="249"/>
      <c r="OSY61" s="249"/>
      <c r="OSZ61" s="249"/>
      <c r="OTA61" s="249"/>
      <c r="OTB61" s="249"/>
      <c r="OTC61" s="249"/>
      <c r="OTD61" s="249"/>
      <c r="OTE61" s="249"/>
      <c r="OTF61" s="249"/>
      <c r="OTG61" s="249"/>
      <c r="OTH61" s="249"/>
      <c r="OTI61" s="249"/>
      <c r="OTJ61" s="249"/>
      <c r="OTK61" s="249"/>
      <c r="OTL61" s="249"/>
      <c r="OTM61" s="249"/>
      <c r="OTN61" s="249"/>
      <c r="OTO61" s="249"/>
      <c r="OTP61" s="249"/>
      <c r="OTQ61" s="249"/>
      <c r="OTR61" s="249"/>
      <c r="OTS61" s="249"/>
      <c r="OTT61" s="249"/>
      <c r="OTU61" s="249"/>
      <c r="OTV61" s="249"/>
      <c r="OTW61" s="249"/>
      <c r="OTX61" s="249"/>
      <c r="OTY61" s="249"/>
      <c r="OTZ61" s="249"/>
      <c r="OUA61" s="249"/>
      <c r="OUB61" s="249"/>
      <c r="OUC61" s="249"/>
      <c r="OUD61" s="249"/>
      <c r="OUE61" s="249"/>
      <c r="OUF61" s="249"/>
      <c r="OUG61" s="249"/>
      <c r="OUH61" s="249"/>
      <c r="OUI61" s="249"/>
      <c r="OUJ61" s="249"/>
      <c r="OUK61" s="249"/>
      <c r="OUL61" s="249"/>
      <c r="OUM61" s="249"/>
      <c r="OUN61" s="249"/>
      <c r="OUO61" s="249"/>
      <c r="OUP61" s="249"/>
      <c r="OUQ61" s="249"/>
      <c r="OUR61" s="249"/>
      <c r="OUS61" s="249"/>
      <c r="OUT61" s="249"/>
      <c r="OUU61" s="249"/>
      <c r="OUV61" s="249"/>
      <c r="OUW61" s="249"/>
      <c r="OUX61" s="249"/>
      <c r="OUY61" s="249"/>
      <c r="OUZ61" s="249"/>
      <c r="OVA61" s="249"/>
      <c r="OVB61" s="249"/>
      <c r="OVC61" s="249"/>
      <c r="OVD61" s="249"/>
      <c r="OVE61" s="249"/>
      <c r="OVF61" s="249"/>
      <c r="OVG61" s="249"/>
      <c r="OVH61" s="249"/>
      <c r="OVI61" s="249"/>
      <c r="OVJ61" s="249"/>
      <c r="OVK61" s="249"/>
      <c r="OVL61" s="249"/>
      <c r="OVM61" s="249"/>
      <c r="OVN61" s="249"/>
      <c r="OVO61" s="249"/>
      <c r="OVP61" s="249"/>
      <c r="OVQ61" s="249"/>
      <c r="OVR61" s="249"/>
      <c r="OVS61" s="249"/>
      <c r="OVT61" s="249"/>
      <c r="OVU61" s="249"/>
      <c r="OVV61" s="249"/>
      <c r="OVW61" s="249"/>
      <c r="OVX61" s="249"/>
      <c r="OVY61" s="249"/>
      <c r="OVZ61" s="249"/>
      <c r="OWA61" s="249"/>
      <c r="OWB61" s="249"/>
      <c r="OWC61" s="249"/>
      <c r="OWD61" s="249"/>
      <c r="OWE61" s="249"/>
      <c r="OWF61" s="249"/>
      <c r="OWG61" s="249"/>
      <c r="OWH61" s="249"/>
      <c r="OWI61" s="249"/>
      <c r="OWJ61" s="249"/>
      <c r="OWK61" s="249"/>
      <c r="OWL61" s="249"/>
      <c r="OWM61" s="249"/>
      <c r="OWN61" s="249"/>
      <c r="OWO61" s="249"/>
      <c r="OWP61" s="249"/>
      <c r="OWQ61" s="249"/>
      <c r="OWR61" s="249"/>
      <c r="OWS61" s="249"/>
      <c r="OWT61" s="249"/>
      <c r="OWU61" s="249"/>
      <c r="OWV61" s="249"/>
      <c r="OWW61" s="249"/>
      <c r="OWX61" s="249"/>
      <c r="OWY61" s="249"/>
      <c r="OWZ61" s="249"/>
      <c r="OXA61" s="249"/>
      <c r="OXB61" s="249"/>
      <c r="OXC61" s="249"/>
      <c r="OXD61" s="249"/>
      <c r="OXE61" s="249"/>
      <c r="OXF61" s="249"/>
      <c r="OXG61" s="249"/>
      <c r="OXH61" s="249"/>
      <c r="OXI61" s="249"/>
      <c r="OXJ61" s="249"/>
      <c r="OXK61" s="249"/>
      <c r="OXL61" s="249"/>
      <c r="OXM61" s="249"/>
      <c r="OXN61" s="249"/>
      <c r="OXO61" s="249"/>
      <c r="OXP61" s="249"/>
      <c r="OXQ61" s="249"/>
      <c r="OXR61" s="249"/>
      <c r="OXS61" s="249"/>
      <c r="OXT61" s="249"/>
      <c r="OXU61" s="249"/>
      <c r="OXV61" s="249"/>
      <c r="OXW61" s="249"/>
      <c r="OXX61" s="249"/>
      <c r="OXY61" s="249"/>
      <c r="OXZ61" s="249"/>
      <c r="OYA61" s="249"/>
      <c r="OYB61" s="249"/>
      <c r="OYC61" s="249"/>
      <c r="OYD61" s="249"/>
      <c r="OYE61" s="249"/>
      <c r="OYF61" s="249"/>
      <c r="OYG61" s="249"/>
      <c r="OYH61" s="249"/>
      <c r="OYI61" s="249"/>
      <c r="OYJ61" s="249"/>
      <c r="OYK61" s="249"/>
      <c r="OYL61" s="249"/>
      <c r="OYM61" s="249"/>
      <c r="OYN61" s="249"/>
      <c r="OYO61" s="249"/>
      <c r="OYP61" s="249"/>
      <c r="OYQ61" s="249"/>
      <c r="OYR61" s="249"/>
      <c r="OYS61" s="249"/>
      <c r="OYT61" s="249"/>
      <c r="OYU61" s="249"/>
      <c r="OYV61" s="249"/>
      <c r="OYW61" s="249"/>
      <c r="OYX61" s="249"/>
      <c r="OYY61" s="249"/>
      <c r="OYZ61" s="249"/>
      <c r="OZA61" s="249"/>
      <c r="OZB61" s="249"/>
      <c r="OZC61" s="249"/>
      <c r="OZD61" s="249"/>
      <c r="OZE61" s="249"/>
      <c r="OZF61" s="249"/>
      <c r="OZG61" s="249"/>
      <c r="OZH61" s="249"/>
      <c r="OZI61" s="249"/>
      <c r="OZJ61" s="249"/>
      <c r="OZK61" s="249"/>
      <c r="OZL61" s="249"/>
      <c r="OZM61" s="249"/>
      <c r="OZN61" s="249"/>
      <c r="OZO61" s="249"/>
      <c r="OZP61" s="249"/>
      <c r="OZQ61" s="249"/>
      <c r="OZR61" s="249"/>
      <c r="OZS61" s="249"/>
      <c r="OZT61" s="249"/>
      <c r="OZU61" s="249"/>
      <c r="OZV61" s="249"/>
      <c r="OZW61" s="249"/>
      <c r="OZX61" s="249"/>
      <c r="OZY61" s="249"/>
      <c r="OZZ61" s="249"/>
      <c r="PAA61" s="249"/>
      <c r="PAB61" s="249"/>
      <c r="PAC61" s="249"/>
      <c r="PAD61" s="249"/>
      <c r="PAE61" s="249"/>
      <c r="PAF61" s="249"/>
      <c r="PAG61" s="249"/>
      <c r="PAH61" s="249"/>
      <c r="PAI61" s="249"/>
      <c r="PAJ61" s="249"/>
      <c r="PAK61" s="249"/>
      <c r="PAL61" s="249"/>
      <c r="PAM61" s="249"/>
      <c r="PAN61" s="249"/>
      <c r="PAO61" s="249"/>
      <c r="PAP61" s="249"/>
      <c r="PAQ61" s="249"/>
      <c r="PAR61" s="249"/>
      <c r="PAS61" s="249"/>
      <c r="PAT61" s="249"/>
      <c r="PAU61" s="249"/>
      <c r="PAV61" s="249"/>
      <c r="PAW61" s="249"/>
      <c r="PAX61" s="249"/>
      <c r="PAY61" s="249"/>
      <c r="PAZ61" s="249"/>
      <c r="PBA61" s="249"/>
      <c r="PBB61" s="249"/>
      <c r="PBC61" s="249"/>
      <c r="PBD61" s="249"/>
      <c r="PBE61" s="249"/>
      <c r="PBF61" s="249"/>
      <c r="PBG61" s="249"/>
      <c r="PBH61" s="249"/>
      <c r="PBI61" s="249"/>
      <c r="PBJ61" s="249"/>
      <c r="PBK61" s="249"/>
      <c r="PBL61" s="249"/>
      <c r="PBM61" s="249"/>
      <c r="PBN61" s="249"/>
      <c r="PBO61" s="249"/>
      <c r="PBP61" s="249"/>
      <c r="PBQ61" s="249"/>
      <c r="PBR61" s="249"/>
      <c r="PBS61" s="249"/>
      <c r="PBT61" s="249"/>
      <c r="PBU61" s="249"/>
      <c r="PBV61" s="249"/>
      <c r="PBW61" s="249"/>
      <c r="PBX61" s="249"/>
      <c r="PBY61" s="249"/>
      <c r="PBZ61" s="249"/>
      <c r="PCA61" s="249"/>
      <c r="PCB61" s="249"/>
      <c r="PCC61" s="249"/>
      <c r="PCD61" s="249"/>
      <c r="PCE61" s="249"/>
      <c r="PCF61" s="249"/>
      <c r="PCG61" s="249"/>
      <c r="PCH61" s="249"/>
      <c r="PCI61" s="249"/>
      <c r="PCJ61" s="249"/>
      <c r="PCK61" s="249"/>
      <c r="PCL61" s="249"/>
      <c r="PCM61" s="249"/>
      <c r="PCN61" s="249"/>
      <c r="PCO61" s="249"/>
      <c r="PCP61" s="249"/>
      <c r="PCQ61" s="249"/>
      <c r="PCR61" s="249"/>
      <c r="PCS61" s="249"/>
      <c r="PCT61" s="249"/>
      <c r="PCU61" s="249"/>
      <c r="PCV61" s="249"/>
      <c r="PCW61" s="249"/>
      <c r="PCX61" s="249"/>
      <c r="PCY61" s="249"/>
      <c r="PCZ61" s="249"/>
      <c r="PDA61" s="249"/>
      <c r="PDB61" s="249"/>
      <c r="PDC61" s="249"/>
      <c r="PDD61" s="249"/>
      <c r="PDE61" s="249"/>
      <c r="PDF61" s="249"/>
      <c r="PDG61" s="249"/>
      <c r="PDH61" s="249"/>
      <c r="PDI61" s="249"/>
      <c r="PDJ61" s="249"/>
      <c r="PDK61" s="249"/>
      <c r="PDL61" s="249"/>
      <c r="PDM61" s="249"/>
      <c r="PDN61" s="249"/>
      <c r="PDO61" s="249"/>
      <c r="PDP61" s="249"/>
      <c r="PDQ61" s="249"/>
      <c r="PDR61" s="249"/>
      <c r="PDS61" s="249"/>
      <c r="PDT61" s="249"/>
      <c r="PDU61" s="249"/>
      <c r="PDV61" s="249"/>
      <c r="PDW61" s="249"/>
      <c r="PDX61" s="249"/>
      <c r="PDY61" s="249"/>
      <c r="PDZ61" s="249"/>
      <c r="PEA61" s="249"/>
      <c r="PEB61" s="249"/>
      <c r="PEC61" s="249"/>
      <c r="PED61" s="249"/>
      <c r="PEE61" s="249"/>
      <c r="PEF61" s="249"/>
      <c r="PEG61" s="249"/>
      <c r="PEH61" s="249"/>
      <c r="PEI61" s="249"/>
      <c r="PEJ61" s="249"/>
      <c r="PEK61" s="249"/>
      <c r="PEL61" s="249"/>
      <c r="PEM61" s="249"/>
      <c r="PEN61" s="249"/>
      <c r="PEO61" s="249"/>
      <c r="PEP61" s="249"/>
      <c r="PEQ61" s="249"/>
      <c r="PER61" s="249"/>
      <c r="PES61" s="249"/>
      <c r="PET61" s="249"/>
      <c r="PEU61" s="249"/>
      <c r="PEV61" s="249"/>
      <c r="PEW61" s="249"/>
      <c r="PEX61" s="249"/>
      <c r="PEY61" s="249"/>
      <c r="PEZ61" s="249"/>
      <c r="PFA61" s="249"/>
      <c r="PFB61" s="249"/>
      <c r="PFC61" s="249"/>
      <c r="PFD61" s="249"/>
      <c r="PFE61" s="249"/>
      <c r="PFF61" s="249"/>
      <c r="PFG61" s="249"/>
      <c r="PFH61" s="249"/>
      <c r="PFI61" s="249"/>
      <c r="PFJ61" s="249"/>
      <c r="PFK61" s="249"/>
      <c r="PFL61" s="249"/>
      <c r="PFM61" s="249"/>
      <c r="PFN61" s="249"/>
      <c r="PFO61" s="249"/>
      <c r="PFP61" s="249"/>
      <c r="PFQ61" s="249"/>
      <c r="PFR61" s="249"/>
      <c r="PFS61" s="249"/>
      <c r="PFT61" s="249"/>
      <c r="PFU61" s="249"/>
      <c r="PFV61" s="249"/>
      <c r="PFW61" s="249"/>
      <c r="PFX61" s="249"/>
      <c r="PFY61" s="249"/>
      <c r="PFZ61" s="249"/>
      <c r="PGA61" s="249"/>
      <c r="PGB61" s="249"/>
      <c r="PGC61" s="249"/>
      <c r="PGD61" s="249"/>
      <c r="PGE61" s="249"/>
      <c r="PGF61" s="249"/>
      <c r="PGG61" s="249"/>
      <c r="PGH61" s="249"/>
      <c r="PGI61" s="249"/>
      <c r="PGJ61" s="249"/>
      <c r="PGK61" s="249"/>
      <c r="PGL61" s="249"/>
      <c r="PGM61" s="249"/>
      <c r="PGN61" s="249"/>
      <c r="PGO61" s="249"/>
      <c r="PGP61" s="249"/>
      <c r="PGQ61" s="249"/>
      <c r="PGR61" s="249"/>
      <c r="PGS61" s="249"/>
      <c r="PGT61" s="249"/>
      <c r="PGU61" s="249"/>
      <c r="PGV61" s="249"/>
      <c r="PGW61" s="249"/>
      <c r="PGX61" s="249"/>
      <c r="PGY61" s="249"/>
      <c r="PGZ61" s="249"/>
      <c r="PHA61" s="249"/>
      <c r="PHB61" s="249"/>
      <c r="PHC61" s="249"/>
      <c r="PHD61" s="249"/>
      <c r="PHE61" s="249"/>
      <c r="PHF61" s="249"/>
      <c r="PHG61" s="249"/>
      <c r="PHH61" s="249"/>
      <c r="PHI61" s="249"/>
      <c r="PHJ61" s="249"/>
      <c r="PHK61" s="249"/>
      <c r="PHL61" s="249"/>
      <c r="PHM61" s="249"/>
      <c r="PHN61" s="249"/>
      <c r="PHO61" s="249"/>
      <c r="PHP61" s="249"/>
      <c r="PHQ61" s="249"/>
      <c r="PHR61" s="249"/>
      <c r="PHS61" s="249"/>
      <c r="PHT61" s="249"/>
      <c r="PHU61" s="249"/>
      <c r="PHV61" s="249"/>
      <c r="PHW61" s="249"/>
      <c r="PHX61" s="249"/>
      <c r="PHY61" s="249"/>
      <c r="PHZ61" s="249"/>
      <c r="PIA61" s="249"/>
      <c r="PIB61" s="249"/>
      <c r="PIC61" s="249"/>
      <c r="PID61" s="249"/>
      <c r="PIE61" s="249"/>
      <c r="PIF61" s="249"/>
      <c r="PIG61" s="249"/>
      <c r="PIH61" s="249"/>
      <c r="PII61" s="249"/>
      <c r="PIJ61" s="249"/>
      <c r="PIK61" s="249"/>
      <c r="PIL61" s="249"/>
      <c r="PIM61" s="249"/>
      <c r="PIN61" s="249"/>
      <c r="PIO61" s="249"/>
      <c r="PIP61" s="249"/>
      <c r="PIQ61" s="249"/>
      <c r="PIR61" s="249"/>
      <c r="PIS61" s="249"/>
      <c r="PIT61" s="249"/>
      <c r="PIU61" s="249"/>
      <c r="PIV61" s="249"/>
      <c r="PIW61" s="249"/>
      <c r="PIX61" s="249"/>
      <c r="PIY61" s="249"/>
      <c r="PIZ61" s="249"/>
      <c r="PJA61" s="249"/>
      <c r="PJB61" s="249"/>
      <c r="PJC61" s="249"/>
      <c r="PJD61" s="249"/>
      <c r="PJE61" s="249"/>
      <c r="PJF61" s="249"/>
      <c r="PJG61" s="249"/>
      <c r="PJH61" s="249"/>
      <c r="PJI61" s="249"/>
      <c r="PJJ61" s="249"/>
      <c r="PJK61" s="249"/>
      <c r="PJL61" s="249"/>
      <c r="PJM61" s="249"/>
      <c r="PJN61" s="249"/>
      <c r="PJO61" s="249"/>
      <c r="PJP61" s="249"/>
      <c r="PJQ61" s="249"/>
      <c r="PJR61" s="249"/>
      <c r="PJS61" s="249"/>
      <c r="PJT61" s="249"/>
      <c r="PJU61" s="249"/>
      <c r="PJV61" s="249"/>
      <c r="PJW61" s="249"/>
      <c r="PJX61" s="249"/>
      <c r="PJY61" s="249"/>
      <c r="PJZ61" s="249"/>
      <c r="PKA61" s="249"/>
      <c r="PKB61" s="249"/>
      <c r="PKC61" s="249"/>
      <c r="PKD61" s="249"/>
      <c r="PKE61" s="249"/>
      <c r="PKF61" s="249"/>
      <c r="PKG61" s="249"/>
      <c r="PKH61" s="249"/>
      <c r="PKI61" s="249"/>
      <c r="PKJ61" s="249"/>
      <c r="PKK61" s="249"/>
      <c r="PKL61" s="249"/>
      <c r="PKM61" s="249"/>
      <c r="PKN61" s="249"/>
      <c r="PKO61" s="249"/>
      <c r="PKP61" s="249"/>
      <c r="PKQ61" s="249"/>
      <c r="PKR61" s="249"/>
      <c r="PKS61" s="249"/>
      <c r="PKT61" s="249"/>
      <c r="PKU61" s="249"/>
      <c r="PKV61" s="249"/>
      <c r="PKW61" s="249"/>
      <c r="PKX61" s="249"/>
      <c r="PKY61" s="249"/>
      <c r="PKZ61" s="249"/>
      <c r="PLA61" s="249"/>
      <c r="PLB61" s="249"/>
      <c r="PLC61" s="249"/>
      <c r="PLD61" s="249"/>
      <c r="PLE61" s="249"/>
      <c r="PLF61" s="249"/>
      <c r="PLG61" s="249"/>
      <c r="PLH61" s="249"/>
      <c r="PLI61" s="249"/>
      <c r="PLJ61" s="249"/>
      <c r="PLK61" s="249"/>
      <c r="PLL61" s="249"/>
      <c r="PLM61" s="249"/>
      <c r="PLN61" s="249"/>
      <c r="PLO61" s="249"/>
      <c r="PLP61" s="249"/>
      <c r="PLQ61" s="249"/>
      <c r="PLR61" s="249"/>
      <c r="PLS61" s="249"/>
      <c r="PLT61" s="249"/>
      <c r="PLU61" s="249"/>
      <c r="PLV61" s="249"/>
      <c r="PLW61" s="249"/>
      <c r="PLX61" s="249"/>
      <c r="PLY61" s="249"/>
      <c r="PLZ61" s="249"/>
      <c r="PMA61" s="249"/>
      <c r="PMB61" s="249"/>
      <c r="PMC61" s="249"/>
      <c r="PMD61" s="249"/>
      <c r="PME61" s="249"/>
      <c r="PMF61" s="249"/>
      <c r="PMG61" s="249"/>
      <c r="PMH61" s="249"/>
      <c r="PMI61" s="249"/>
      <c r="PMJ61" s="249"/>
      <c r="PMK61" s="249"/>
      <c r="PML61" s="249"/>
      <c r="PMM61" s="249"/>
      <c r="PMN61" s="249"/>
      <c r="PMO61" s="249"/>
      <c r="PMP61" s="249"/>
      <c r="PMQ61" s="249"/>
      <c r="PMR61" s="249"/>
      <c r="PMS61" s="249"/>
      <c r="PMT61" s="249"/>
      <c r="PMU61" s="249"/>
      <c r="PMV61" s="249"/>
      <c r="PMW61" s="249"/>
      <c r="PMX61" s="249"/>
      <c r="PMY61" s="249"/>
      <c r="PMZ61" s="249"/>
      <c r="PNA61" s="249"/>
      <c r="PNB61" s="249"/>
      <c r="PNC61" s="249"/>
      <c r="PND61" s="249"/>
      <c r="PNE61" s="249"/>
      <c r="PNF61" s="249"/>
      <c r="PNG61" s="249"/>
      <c r="PNH61" s="249"/>
      <c r="PNI61" s="249"/>
      <c r="PNJ61" s="249"/>
      <c r="PNK61" s="249"/>
      <c r="PNL61" s="249"/>
      <c r="PNM61" s="249"/>
      <c r="PNN61" s="249"/>
      <c r="PNO61" s="249"/>
      <c r="PNP61" s="249"/>
      <c r="PNQ61" s="249"/>
      <c r="PNR61" s="249"/>
      <c r="PNS61" s="249"/>
      <c r="PNT61" s="249"/>
      <c r="PNU61" s="249"/>
      <c r="PNV61" s="249"/>
      <c r="PNW61" s="249"/>
      <c r="PNX61" s="249"/>
      <c r="PNY61" s="249"/>
      <c r="PNZ61" s="249"/>
      <c r="POA61" s="249"/>
      <c r="POB61" s="249"/>
      <c r="POC61" s="249"/>
      <c r="POD61" s="249"/>
      <c r="POE61" s="249"/>
      <c r="POF61" s="249"/>
      <c r="POG61" s="249"/>
      <c r="POH61" s="249"/>
      <c r="POI61" s="249"/>
      <c r="POJ61" s="249"/>
      <c r="POK61" s="249"/>
      <c r="POL61" s="249"/>
      <c r="POM61" s="249"/>
      <c r="PON61" s="249"/>
      <c r="POO61" s="249"/>
      <c r="POP61" s="249"/>
      <c r="POQ61" s="249"/>
      <c r="POR61" s="249"/>
      <c r="POS61" s="249"/>
      <c r="POT61" s="249"/>
      <c r="POU61" s="249"/>
      <c r="POV61" s="249"/>
      <c r="POW61" s="249"/>
      <c r="POX61" s="249"/>
      <c r="POY61" s="249"/>
      <c r="POZ61" s="249"/>
      <c r="PPA61" s="249"/>
      <c r="PPB61" s="249"/>
      <c r="PPC61" s="249"/>
      <c r="PPD61" s="249"/>
      <c r="PPE61" s="249"/>
      <c r="PPF61" s="249"/>
      <c r="PPG61" s="249"/>
      <c r="PPH61" s="249"/>
      <c r="PPI61" s="249"/>
      <c r="PPJ61" s="249"/>
      <c r="PPK61" s="249"/>
      <c r="PPL61" s="249"/>
      <c r="PPM61" s="249"/>
      <c r="PPN61" s="249"/>
      <c r="PPO61" s="249"/>
      <c r="PPP61" s="249"/>
      <c r="PPQ61" s="249"/>
      <c r="PPR61" s="249"/>
      <c r="PPS61" s="249"/>
      <c r="PPT61" s="249"/>
      <c r="PPU61" s="249"/>
      <c r="PPV61" s="249"/>
      <c r="PPW61" s="249"/>
      <c r="PPX61" s="249"/>
      <c r="PPY61" s="249"/>
      <c r="PPZ61" s="249"/>
      <c r="PQA61" s="249"/>
      <c r="PQB61" s="249"/>
      <c r="PQC61" s="249"/>
      <c r="PQD61" s="249"/>
      <c r="PQE61" s="249"/>
      <c r="PQF61" s="249"/>
      <c r="PQG61" s="249"/>
      <c r="PQH61" s="249"/>
      <c r="PQI61" s="249"/>
      <c r="PQJ61" s="249"/>
      <c r="PQK61" s="249"/>
      <c r="PQL61" s="249"/>
      <c r="PQM61" s="249"/>
      <c r="PQN61" s="249"/>
      <c r="PQO61" s="249"/>
      <c r="PQP61" s="249"/>
      <c r="PQQ61" s="249"/>
      <c r="PQR61" s="249"/>
      <c r="PQS61" s="249"/>
      <c r="PQT61" s="249"/>
      <c r="PQU61" s="249"/>
      <c r="PQV61" s="249"/>
      <c r="PQW61" s="249"/>
      <c r="PQX61" s="249"/>
      <c r="PQY61" s="249"/>
      <c r="PQZ61" s="249"/>
      <c r="PRA61" s="249"/>
      <c r="PRB61" s="249"/>
      <c r="PRC61" s="249"/>
      <c r="PRD61" s="249"/>
      <c r="PRE61" s="249"/>
      <c r="PRF61" s="249"/>
      <c r="PRG61" s="249"/>
      <c r="PRH61" s="249"/>
      <c r="PRI61" s="249"/>
      <c r="PRJ61" s="249"/>
      <c r="PRK61" s="249"/>
      <c r="PRL61" s="249"/>
      <c r="PRM61" s="249"/>
      <c r="PRN61" s="249"/>
      <c r="PRO61" s="249"/>
      <c r="PRP61" s="249"/>
      <c r="PRQ61" s="249"/>
      <c r="PRR61" s="249"/>
      <c r="PRS61" s="249"/>
      <c r="PRT61" s="249"/>
      <c r="PRU61" s="249"/>
      <c r="PRV61" s="249"/>
      <c r="PRW61" s="249"/>
      <c r="PRX61" s="249"/>
      <c r="PRY61" s="249"/>
      <c r="PRZ61" s="249"/>
      <c r="PSA61" s="249"/>
      <c r="PSB61" s="249"/>
      <c r="PSC61" s="249"/>
      <c r="PSD61" s="249"/>
      <c r="PSE61" s="249"/>
      <c r="PSF61" s="249"/>
      <c r="PSG61" s="249"/>
      <c r="PSH61" s="249"/>
      <c r="PSI61" s="249"/>
      <c r="PSJ61" s="249"/>
      <c r="PSK61" s="249"/>
      <c r="PSL61" s="249"/>
      <c r="PSM61" s="249"/>
      <c r="PSN61" s="249"/>
      <c r="PSO61" s="249"/>
      <c r="PSP61" s="249"/>
      <c r="PSQ61" s="249"/>
      <c r="PSR61" s="249"/>
      <c r="PSS61" s="249"/>
      <c r="PST61" s="249"/>
      <c r="PSU61" s="249"/>
      <c r="PSV61" s="249"/>
      <c r="PSW61" s="249"/>
      <c r="PSX61" s="249"/>
      <c r="PSY61" s="249"/>
      <c r="PSZ61" s="249"/>
      <c r="PTA61" s="249"/>
      <c r="PTB61" s="249"/>
      <c r="PTC61" s="249"/>
      <c r="PTD61" s="249"/>
      <c r="PTE61" s="249"/>
      <c r="PTF61" s="249"/>
      <c r="PTG61" s="249"/>
      <c r="PTH61" s="249"/>
      <c r="PTI61" s="249"/>
      <c r="PTJ61" s="249"/>
      <c r="PTK61" s="249"/>
      <c r="PTL61" s="249"/>
      <c r="PTM61" s="249"/>
      <c r="PTN61" s="249"/>
      <c r="PTO61" s="249"/>
      <c r="PTP61" s="249"/>
      <c r="PTQ61" s="249"/>
      <c r="PTR61" s="249"/>
      <c r="PTS61" s="249"/>
      <c r="PTT61" s="249"/>
      <c r="PTU61" s="249"/>
      <c r="PTV61" s="249"/>
      <c r="PTW61" s="249"/>
      <c r="PTX61" s="249"/>
      <c r="PTY61" s="249"/>
      <c r="PTZ61" s="249"/>
      <c r="PUA61" s="249"/>
      <c r="PUB61" s="249"/>
      <c r="PUC61" s="249"/>
      <c r="PUD61" s="249"/>
      <c r="PUE61" s="249"/>
      <c r="PUF61" s="249"/>
      <c r="PUG61" s="249"/>
      <c r="PUH61" s="249"/>
      <c r="PUI61" s="249"/>
      <c r="PUJ61" s="249"/>
      <c r="PUK61" s="249"/>
      <c r="PUL61" s="249"/>
      <c r="PUM61" s="249"/>
      <c r="PUN61" s="249"/>
      <c r="PUO61" s="249"/>
      <c r="PUP61" s="249"/>
      <c r="PUQ61" s="249"/>
      <c r="PUR61" s="249"/>
      <c r="PUS61" s="249"/>
      <c r="PUT61" s="249"/>
      <c r="PUU61" s="249"/>
      <c r="PUV61" s="249"/>
      <c r="PUW61" s="249"/>
      <c r="PUX61" s="249"/>
      <c r="PUY61" s="249"/>
      <c r="PUZ61" s="249"/>
      <c r="PVA61" s="249"/>
      <c r="PVB61" s="249"/>
      <c r="PVC61" s="249"/>
      <c r="PVD61" s="249"/>
      <c r="PVE61" s="249"/>
      <c r="PVF61" s="249"/>
      <c r="PVG61" s="249"/>
      <c r="PVH61" s="249"/>
      <c r="PVI61" s="249"/>
      <c r="PVJ61" s="249"/>
      <c r="PVK61" s="249"/>
      <c r="PVL61" s="249"/>
      <c r="PVM61" s="249"/>
      <c r="PVN61" s="249"/>
      <c r="PVO61" s="249"/>
      <c r="PVP61" s="249"/>
      <c r="PVQ61" s="249"/>
      <c r="PVR61" s="249"/>
      <c r="PVS61" s="249"/>
      <c r="PVT61" s="249"/>
      <c r="PVU61" s="249"/>
      <c r="PVV61" s="249"/>
      <c r="PVW61" s="249"/>
      <c r="PVX61" s="249"/>
      <c r="PVY61" s="249"/>
      <c r="PVZ61" s="249"/>
      <c r="PWA61" s="249"/>
      <c r="PWB61" s="249"/>
      <c r="PWC61" s="249"/>
      <c r="PWD61" s="249"/>
      <c r="PWE61" s="249"/>
      <c r="PWF61" s="249"/>
      <c r="PWG61" s="249"/>
      <c r="PWH61" s="249"/>
      <c r="PWI61" s="249"/>
      <c r="PWJ61" s="249"/>
      <c r="PWK61" s="249"/>
      <c r="PWL61" s="249"/>
      <c r="PWM61" s="249"/>
      <c r="PWN61" s="249"/>
      <c r="PWO61" s="249"/>
      <c r="PWP61" s="249"/>
      <c r="PWQ61" s="249"/>
      <c r="PWR61" s="249"/>
      <c r="PWS61" s="249"/>
      <c r="PWT61" s="249"/>
      <c r="PWU61" s="249"/>
      <c r="PWV61" s="249"/>
      <c r="PWW61" s="249"/>
      <c r="PWX61" s="249"/>
      <c r="PWY61" s="249"/>
      <c r="PWZ61" s="249"/>
      <c r="PXA61" s="249"/>
      <c r="PXB61" s="249"/>
      <c r="PXC61" s="249"/>
      <c r="PXD61" s="249"/>
      <c r="PXE61" s="249"/>
      <c r="PXF61" s="249"/>
      <c r="PXG61" s="249"/>
      <c r="PXH61" s="249"/>
      <c r="PXI61" s="249"/>
      <c r="PXJ61" s="249"/>
      <c r="PXK61" s="249"/>
      <c r="PXL61" s="249"/>
      <c r="PXM61" s="249"/>
      <c r="PXN61" s="249"/>
      <c r="PXO61" s="249"/>
      <c r="PXP61" s="249"/>
      <c r="PXQ61" s="249"/>
      <c r="PXR61" s="249"/>
      <c r="PXS61" s="249"/>
      <c r="PXT61" s="249"/>
      <c r="PXU61" s="249"/>
      <c r="PXV61" s="249"/>
      <c r="PXW61" s="249"/>
      <c r="PXX61" s="249"/>
      <c r="PXY61" s="249"/>
      <c r="PXZ61" s="249"/>
      <c r="PYA61" s="249"/>
      <c r="PYB61" s="249"/>
      <c r="PYC61" s="249"/>
      <c r="PYD61" s="249"/>
      <c r="PYE61" s="249"/>
      <c r="PYF61" s="249"/>
      <c r="PYG61" s="249"/>
      <c r="PYH61" s="249"/>
      <c r="PYI61" s="249"/>
      <c r="PYJ61" s="249"/>
      <c r="PYK61" s="249"/>
      <c r="PYL61" s="249"/>
      <c r="PYM61" s="249"/>
      <c r="PYN61" s="249"/>
      <c r="PYO61" s="249"/>
      <c r="PYP61" s="249"/>
      <c r="PYQ61" s="249"/>
      <c r="PYR61" s="249"/>
      <c r="PYS61" s="249"/>
      <c r="PYT61" s="249"/>
      <c r="PYU61" s="249"/>
      <c r="PYV61" s="249"/>
      <c r="PYW61" s="249"/>
      <c r="PYX61" s="249"/>
      <c r="PYY61" s="249"/>
      <c r="PYZ61" s="249"/>
      <c r="PZA61" s="249"/>
      <c r="PZB61" s="249"/>
      <c r="PZC61" s="249"/>
      <c r="PZD61" s="249"/>
      <c r="PZE61" s="249"/>
      <c r="PZF61" s="249"/>
      <c r="PZG61" s="249"/>
      <c r="PZH61" s="249"/>
      <c r="PZI61" s="249"/>
      <c r="PZJ61" s="249"/>
      <c r="PZK61" s="249"/>
      <c r="PZL61" s="249"/>
      <c r="PZM61" s="249"/>
      <c r="PZN61" s="249"/>
      <c r="PZO61" s="249"/>
      <c r="PZP61" s="249"/>
      <c r="PZQ61" s="249"/>
      <c r="PZR61" s="249"/>
      <c r="PZS61" s="249"/>
      <c r="PZT61" s="249"/>
      <c r="PZU61" s="249"/>
      <c r="PZV61" s="249"/>
      <c r="PZW61" s="249"/>
      <c r="PZX61" s="249"/>
      <c r="PZY61" s="249"/>
      <c r="PZZ61" s="249"/>
      <c r="QAA61" s="249"/>
      <c r="QAB61" s="249"/>
      <c r="QAC61" s="249"/>
      <c r="QAD61" s="249"/>
      <c r="QAE61" s="249"/>
      <c r="QAF61" s="249"/>
      <c r="QAG61" s="249"/>
      <c r="QAH61" s="249"/>
      <c r="QAI61" s="249"/>
      <c r="QAJ61" s="249"/>
      <c r="QAK61" s="249"/>
      <c r="QAL61" s="249"/>
      <c r="QAM61" s="249"/>
      <c r="QAN61" s="249"/>
      <c r="QAO61" s="249"/>
      <c r="QAP61" s="249"/>
      <c r="QAQ61" s="249"/>
      <c r="QAR61" s="249"/>
      <c r="QAS61" s="249"/>
      <c r="QAT61" s="249"/>
      <c r="QAU61" s="249"/>
      <c r="QAV61" s="249"/>
      <c r="QAW61" s="249"/>
      <c r="QAX61" s="249"/>
      <c r="QAY61" s="249"/>
      <c r="QAZ61" s="249"/>
      <c r="QBA61" s="249"/>
      <c r="QBB61" s="249"/>
      <c r="QBC61" s="249"/>
      <c r="QBD61" s="249"/>
      <c r="QBE61" s="249"/>
      <c r="QBF61" s="249"/>
      <c r="QBG61" s="249"/>
      <c r="QBH61" s="249"/>
      <c r="QBI61" s="249"/>
      <c r="QBJ61" s="249"/>
      <c r="QBK61" s="249"/>
      <c r="QBL61" s="249"/>
      <c r="QBM61" s="249"/>
      <c r="QBN61" s="249"/>
      <c r="QBO61" s="249"/>
      <c r="QBP61" s="249"/>
      <c r="QBQ61" s="249"/>
      <c r="QBR61" s="249"/>
      <c r="QBS61" s="249"/>
      <c r="QBT61" s="249"/>
      <c r="QBU61" s="249"/>
      <c r="QBV61" s="249"/>
      <c r="QBW61" s="249"/>
      <c r="QBX61" s="249"/>
      <c r="QBY61" s="249"/>
      <c r="QBZ61" s="249"/>
      <c r="QCA61" s="249"/>
      <c r="QCB61" s="249"/>
      <c r="QCC61" s="249"/>
      <c r="QCD61" s="249"/>
      <c r="QCE61" s="249"/>
      <c r="QCF61" s="249"/>
      <c r="QCG61" s="249"/>
      <c r="QCH61" s="249"/>
      <c r="QCI61" s="249"/>
      <c r="QCJ61" s="249"/>
      <c r="QCK61" s="249"/>
      <c r="QCL61" s="249"/>
      <c r="QCM61" s="249"/>
      <c r="QCN61" s="249"/>
      <c r="QCO61" s="249"/>
      <c r="QCP61" s="249"/>
      <c r="QCQ61" s="249"/>
      <c r="QCR61" s="249"/>
      <c r="QCS61" s="249"/>
      <c r="QCT61" s="249"/>
      <c r="QCU61" s="249"/>
      <c r="QCV61" s="249"/>
      <c r="QCW61" s="249"/>
      <c r="QCX61" s="249"/>
      <c r="QCY61" s="249"/>
      <c r="QCZ61" s="249"/>
      <c r="QDA61" s="249"/>
      <c r="QDB61" s="249"/>
      <c r="QDC61" s="249"/>
      <c r="QDD61" s="249"/>
      <c r="QDE61" s="249"/>
      <c r="QDF61" s="249"/>
      <c r="QDG61" s="249"/>
      <c r="QDH61" s="249"/>
      <c r="QDI61" s="249"/>
      <c r="QDJ61" s="249"/>
      <c r="QDK61" s="249"/>
      <c r="QDL61" s="249"/>
      <c r="QDM61" s="249"/>
      <c r="QDN61" s="249"/>
      <c r="QDO61" s="249"/>
      <c r="QDP61" s="249"/>
      <c r="QDQ61" s="249"/>
      <c r="QDR61" s="249"/>
      <c r="QDS61" s="249"/>
      <c r="QDT61" s="249"/>
      <c r="QDU61" s="249"/>
      <c r="QDV61" s="249"/>
      <c r="QDW61" s="249"/>
      <c r="QDX61" s="249"/>
      <c r="QDY61" s="249"/>
      <c r="QDZ61" s="249"/>
      <c r="QEA61" s="249"/>
      <c r="QEB61" s="249"/>
      <c r="QEC61" s="249"/>
      <c r="QED61" s="249"/>
      <c r="QEE61" s="249"/>
      <c r="QEF61" s="249"/>
      <c r="QEG61" s="249"/>
      <c r="QEH61" s="249"/>
      <c r="QEI61" s="249"/>
      <c r="QEJ61" s="249"/>
      <c r="QEK61" s="249"/>
      <c r="QEL61" s="249"/>
      <c r="QEM61" s="249"/>
      <c r="QEN61" s="249"/>
      <c r="QEO61" s="249"/>
      <c r="QEP61" s="249"/>
      <c r="QEQ61" s="249"/>
      <c r="QER61" s="249"/>
      <c r="QES61" s="249"/>
      <c r="QET61" s="249"/>
      <c r="QEU61" s="249"/>
      <c r="QEV61" s="249"/>
      <c r="QEW61" s="249"/>
      <c r="QEX61" s="249"/>
      <c r="QEY61" s="249"/>
      <c r="QEZ61" s="249"/>
      <c r="QFA61" s="249"/>
      <c r="QFB61" s="249"/>
      <c r="QFC61" s="249"/>
      <c r="QFD61" s="249"/>
      <c r="QFE61" s="249"/>
      <c r="QFF61" s="249"/>
      <c r="QFG61" s="249"/>
      <c r="QFH61" s="249"/>
      <c r="QFI61" s="249"/>
      <c r="QFJ61" s="249"/>
      <c r="QFK61" s="249"/>
      <c r="QFL61" s="249"/>
      <c r="QFM61" s="249"/>
      <c r="QFN61" s="249"/>
      <c r="QFO61" s="249"/>
      <c r="QFP61" s="249"/>
      <c r="QFQ61" s="249"/>
      <c r="QFR61" s="249"/>
      <c r="QFS61" s="249"/>
      <c r="QFT61" s="249"/>
      <c r="QFU61" s="249"/>
      <c r="QFV61" s="249"/>
      <c r="QFW61" s="249"/>
      <c r="QFX61" s="249"/>
      <c r="QFY61" s="249"/>
      <c r="QFZ61" s="249"/>
      <c r="QGA61" s="249"/>
      <c r="QGB61" s="249"/>
      <c r="QGC61" s="249"/>
      <c r="QGD61" s="249"/>
      <c r="QGE61" s="249"/>
      <c r="QGF61" s="249"/>
      <c r="QGG61" s="249"/>
      <c r="QGH61" s="249"/>
      <c r="QGI61" s="249"/>
      <c r="QGJ61" s="249"/>
      <c r="QGK61" s="249"/>
      <c r="QGL61" s="249"/>
      <c r="QGM61" s="249"/>
      <c r="QGN61" s="249"/>
      <c r="QGO61" s="249"/>
      <c r="QGP61" s="249"/>
      <c r="QGQ61" s="249"/>
      <c r="QGR61" s="249"/>
      <c r="QGS61" s="249"/>
      <c r="QGT61" s="249"/>
      <c r="QGU61" s="249"/>
      <c r="QGV61" s="249"/>
      <c r="QGW61" s="249"/>
      <c r="QGX61" s="249"/>
      <c r="QGY61" s="249"/>
      <c r="QGZ61" s="249"/>
      <c r="QHA61" s="249"/>
      <c r="QHB61" s="249"/>
      <c r="QHC61" s="249"/>
      <c r="QHD61" s="249"/>
      <c r="QHE61" s="249"/>
      <c r="QHF61" s="249"/>
      <c r="QHG61" s="249"/>
      <c r="QHH61" s="249"/>
      <c r="QHI61" s="249"/>
      <c r="QHJ61" s="249"/>
      <c r="QHK61" s="249"/>
      <c r="QHL61" s="249"/>
      <c r="QHM61" s="249"/>
      <c r="QHN61" s="249"/>
      <c r="QHO61" s="249"/>
      <c r="QHP61" s="249"/>
      <c r="QHQ61" s="249"/>
      <c r="QHR61" s="249"/>
      <c r="QHS61" s="249"/>
      <c r="QHT61" s="249"/>
      <c r="QHU61" s="249"/>
      <c r="QHV61" s="249"/>
      <c r="QHW61" s="249"/>
      <c r="QHX61" s="249"/>
      <c r="QHY61" s="249"/>
      <c r="QHZ61" s="249"/>
      <c r="QIA61" s="249"/>
      <c r="QIB61" s="249"/>
      <c r="QIC61" s="249"/>
      <c r="QID61" s="249"/>
      <c r="QIE61" s="249"/>
      <c r="QIF61" s="249"/>
      <c r="QIG61" s="249"/>
      <c r="QIH61" s="249"/>
      <c r="QII61" s="249"/>
      <c r="QIJ61" s="249"/>
      <c r="QIK61" s="249"/>
      <c r="QIL61" s="249"/>
      <c r="QIM61" s="249"/>
      <c r="QIN61" s="249"/>
      <c r="QIO61" s="249"/>
      <c r="QIP61" s="249"/>
      <c r="QIQ61" s="249"/>
      <c r="QIR61" s="249"/>
      <c r="QIS61" s="249"/>
      <c r="QIT61" s="249"/>
      <c r="QIU61" s="249"/>
      <c r="QIV61" s="249"/>
      <c r="QIW61" s="249"/>
      <c r="QIX61" s="249"/>
      <c r="QIY61" s="249"/>
      <c r="QIZ61" s="249"/>
      <c r="QJA61" s="249"/>
      <c r="QJB61" s="249"/>
      <c r="QJC61" s="249"/>
      <c r="QJD61" s="249"/>
      <c r="QJE61" s="249"/>
      <c r="QJF61" s="249"/>
      <c r="QJG61" s="249"/>
      <c r="QJH61" s="249"/>
      <c r="QJI61" s="249"/>
      <c r="QJJ61" s="249"/>
      <c r="QJK61" s="249"/>
      <c r="QJL61" s="249"/>
      <c r="QJM61" s="249"/>
      <c r="QJN61" s="249"/>
      <c r="QJO61" s="249"/>
      <c r="QJP61" s="249"/>
      <c r="QJQ61" s="249"/>
      <c r="QJR61" s="249"/>
      <c r="QJS61" s="249"/>
      <c r="QJT61" s="249"/>
      <c r="QJU61" s="249"/>
      <c r="QJV61" s="249"/>
      <c r="QJW61" s="249"/>
      <c r="QJX61" s="249"/>
      <c r="QJY61" s="249"/>
      <c r="QJZ61" s="249"/>
      <c r="QKA61" s="249"/>
      <c r="QKB61" s="249"/>
      <c r="QKC61" s="249"/>
      <c r="QKD61" s="249"/>
      <c r="QKE61" s="249"/>
      <c r="QKF61" s="249"/>
      <c r="QKG61" s="249"/>
      <c r="QKH61" s="249"/>
      <c r="QKI61" s="249"/>
      <c r="QKJ61" s="249"/>
      <c r="QKK61" s="249"/>
      <c r="QKL61" s="249"/>
      <c r="QKM61" s="249"/>
      <c r="QKN61" s="249"/>
      <c r="QKO61" s="249"/>
      <c r="QKP61" s="249"/>
      <c r="QKQ61" s="249"/>
      <c r="QKR61" s="249"/>
      <c r="QKS61" s="249"/>
      <c r="QKT61" s="249"/>
      <c r="QKU61" s="249"/>
      <c r="QKV61" s="249"/>
      <c r="QKW61" s="249"/>
      <c r="QKX61" s="249"/>
      <c r="QKY61" s="249"/>
      <c r="QKZ61" s="249"/>
      <c r="QLA61" s="249"/>
      <c r="QLB61" s="249"/>
      <c r="QLC61" s="249"/>
      <c r="QLD61" s="249"/>
      <c r="QLE61" s="249"/>
      <c r="QLF61" s="249"/>
      <c r="QLG61" s="249"/>
      <c r="QLH61" s="249"/>
      <c r="QLI61" s="249"/>
      <c r="QLJ61" s="249"/>
      <c r="QLK61" s="249"/>
      <c r="QLL61" s="249"/>
      <c r="QLM61" s="249"/>
      <c r="QLN61" s="249"/>
      <c r="QLO61" s="249"/>
      <c r="QLP61" s="249"/>
      <c r="QLQ61" s="249"/>
      <c r="QLR61" s="249"/>
      <c r="QLS61" s="249"/>
      <c r="QLT61" s="249"/>
      <c r="QLU61" s="249"/>
      <c r="QLV61" s="249"/>
      <c r="QLW61" s="249"/>
      <c r="QLX61" s="249"/>
      <c r="QLY61" s="249"/>
      <c r="QLZ61" s="249"/>
      <c r="QMA61" s="249"/>
      <c r="QMB61" s="249"/>
      <c r="QMC61" s="249"/>
      <c r="QMD61" s="249"/>
      <c r="QME61" s="249"/>
      <c r="QMF61" s="249"/>
      <c r="QMG61" s="249"/>
      <c r="QMH61" s="249"/>
      <c r="QMI61" s="249"/>
      <c r="QMJ61" s="249"/>
      <c r="QMK61" s="249"/>
      <c r="QML61" s="249"/>
      <c r="QMM61" s="249"/>
      <c r="QMN61" s="249"/>
      <c r="QMO61" s="249"/>
      <c r="QMP61" s="249"/>
      <c r="QMQ61" s="249"/>
      <c r="QMR61" s="249"/>
      <c r="QMS61" s="249"/>
      <c r="QMT61" s="249"/>
      <c r="QMU61" s="249"/>
      <c r="QMV61" s="249"/>
      <c r="QMW61" s="249"/>
      <c r="QMX61" s="249"/>
      <c r="QMY61" s="249"/>
      <c r="QMZ61" s="249"/>
      <c r="QNA61" s="249"/>
      <c r="QNB61" s="249"/>
      <c r="QNC61" s="249"/>
      <c r="QND61" s="249"/>
      <c r="QNE61" s="249"/>
      <c r="QNF61" s="249"/>
      <c r="QNG61" s="249"/>
      <c r="QNH61" s="249"/>
      <c r="QNI61" s="249"/>
      <c r="QNJ61" s="249"/>
      <c r="QNK61" s="249"/>
      <c r="QNL61" s="249"/>
      <c r="QNM61" s="249"/>
      <c r="QNN61" s="249"/>
      <c r="QNO61" s="249"/>
      <c r="QNP61" s="249"/>
      <c r="QNQ61" s="249"/>
      <c r="QNR61" s="249"/>
      <c r="QNS61" s="249"/>
      <c r="QNT61" s="249"/>
      <c r="QNU61" s="249"/>
      <c r="QNV61" s="249"/>
      <c r="QNW61" s="249"/>
      <c r="QNX61" s="249"/>
      <c r="QNY61" s="249"/>
      <c r="QNZ61" s="249"/>
      <c r="QOA61" s="249"/>
      <c r="QOB61" s="249"/>
      <c r="QOC61" s="249"/>
      <c r="QOD61" s="249"/>
      <c r="QOE61" s="249"/>
      <c r="QOF61" s="249"/>
      <c r="QOG61" s="249"/>
      <c r="QOH61" s="249"/>
      <c r="QOI61" s="249"/>
      <c r="QOJ61" s="249"/>
      <c r="QOK61" s="249"/>
      <c r="QOL61" s="249"/>
      <c r="QOM61" s="249"/>
      <c r="QON61" s="249"/>
      <c r="QOO61" s="249"/>
      <c r="QOP61" s="249"/>
      <c r="QOQ61" s="249"/>
      <c r="QOR61" s="249"/>
      <c r="QOS61" s="249"/>
      <c r="QOT61" s="249"/>
      <c r="QOU61" s="249"/>
      <c r="QOV61" s="249"/>
      <c r="QOW61" s="249"/>
      <c r="QOX61" s="249"/>
      <c r="QOY61" s="249"/>
      <c r="QOZ61" s="249"/>
      <c r="QPA61" s="249"/>
      <c r="QPB61" s="249"/>
      <c r="QPC61" s="249"/>
      <c r="QPD61" s="249"/>
      <c r="QPE61" s="249"/>
      <c r="QPF61" s="249"/>
      <c r="QPG61" s="249"/>
      <c r="QPH61" s="249"/>
      <c r="QPI61" s="249"/>
      <c r="QPJ61" s="249"/>
      <c r="QPK61" s="249"/>
      <c r="QPL61" s="249"/>
      <c r="QPM61" s="249"/>
      <c r="QPN61" s="249"/>
      <c r="QPO61" s="249"/>
      <c r="QPP61" s="249"/>
      <c r="QPQ61" s="249"/>
      <c r="QPR61" s="249"/>
      <c r="QPS61" s="249"/>
      <c r="QPT61" s="249"/>
      <c r="QPU61" s="249"/>
      <c r="QPV61" s="249"/>
      <c r="QPW61" s="249"/>
      <c r="QPX61" s="249"/>
      <c r="QPY61" s="249"/>
      <c r="QPZ61" s="249"/>
      <c r="QQA61" s="249"/>
      <c r="QQB61" s="249"/>
      <c r="QQC61" s="249"/>
      <c r="QQD61" s="249"/>
      <c r="QQE61" s="249"/>
      <c r="QQF61" s="249"/>
      <c r="QQG61" s="249"/>
      <c r="QQH61" s="249"/>
      <c r="QQI61" s="249"/>
      <c r="QQJ61" s="249"/>
      <c r="QQK61" s="249"/>
      <c r="QQL61" s="249"/>
      <c r="QQM61" s="249"/>
      <c r="QQN61" s="249"/>
      <c r="QQO61" s="249"/>
      <c r="QQP61" s="249"/>
      <c r="QQQ61" s="249"/>
      <c r="QQR61" s="249"/>
      <c r="QQS61" s="249"/>
      <c r="QQT61" s="249"/>
      <c r="QQU61" s="249"/>
      <c r="QQV61" s="249"/>
      <c r="QQW61" s="249"/>
      <c r="QQX61" s="249"/>
      <c r="QQY61" s="249"/>
      <c r="QQZ61" s="249"/>
      <c r="QRA61" s="249"/>
      <c r="QRB61" s="249"/>
      <c r="QRC61" s="249"/>
      <c r="QRD61" s="249"/>
      <c r="QRE61" s="249"/>
      <c r="QRF61" s="249"/>
      <c r="QRG61" s="249"/>
      <c r="QRH61" s="249"/>
      <c r="QRI61" s="249"/>
      <c r="QRJ61" s="249"/>
      <c r="QRK61" s="249"/>
      <c r="QRL61" s="249"/>
      <c r="QRM61" s="249"/>
      <c r="QRN61" s="249"/>
      <c r="QRO61" s="249"/>
      <c r="QRP61" s="249"/>
      <c r="QRQ61" s="249"/>
      <c r="QRR61" s="249"/>
      <c r="QRS61" s="249"/>
      <c r="QRT61" s="249"/>
      <c r="QRU61" s="249"/>
      <c r="QRV61" s="249"/>
      <c r="QRW61" s="249"/>
      <c r="QRX61" s="249"/>
      <c r="QRY61" s="249"/>
      <c r="QRZ61" s="249"/>
      <c r="QSA61" s="249"/>
      <c r="QSB61" s="249"/>
      <c r="QSC61" s="249"/>
      <c r="QSD61" s="249"/>
      <c r="QSE61" s="249"/>
      <c r="QSF61" s="249"/>
      <c r="QSG61" s="249"/>
      <c r="QSH61" s="249"/>
      <c r="QSI61" s="249"/>
      <c r="QSJ61" s="249"/>
      <c r="QSK61" s="249"/>
      <c r="QSL61" s="249"/>
      <c r="QSM61" s="249"/>
      <c r="QSN61" s="249"/>
      <c r="QSO61" s="249"/>
      <c r="QSP61" s="249"/>
      <c r="QSQ61" s="249"/>
      <c r="QSR61" s="249"/>
      <c r="QSS61" s="249"/>
      <c r="QST61" s="249"/>
      <c r="QSU61" s="249"/>
      <c r="QSV61" s="249"/>
      <c r="QSW61" s="249"/>
      <c r="QSX61" s="249"/>
      <c r="QSY61" s="249"/>
      <c r="QSZ61" s="249"/>
      <c r="QTA61" s="249"/>
      <c r="QTB61" s="249"/>
      <c r="QTC61" s="249"/>
      <c r="QTD61" s="249"/>
      <c r="QTE61" s="249"/>
      <c r="QTF61" s="249"/>
      <c r="QTG61" s="249"/>
      <c r="QTH61" s="249"/>
      <c r="QTI61" s="249"/>
      <c r="QTJ61" s="249"/>
      <c r="QTK61" s="249"/>
      <c r="QTL61" s="249"/>
      <c r="QTM61" s="249"/>
      <c r="QTN61" s="249"/>
      <c r="QTO61" s="249"/>
      <c r="QTP61" s="249"/>
      <c r="QTQ61" s="249"/>
      <c r="QTR61" s="249"/>
      <c r="QTS61" s="249"/>
      <c r="QTT61" s="249"/>
      <c r="QTU61" s="249"/>
      <c r="QTV61" s="249"/>
      <c r="QTW61" s="249"/>
      <c r="QTX61" s="249"/>
      <c r="QTY61" s="249"/>
      <c r="QTZ61" s="249"/>
      <c r="QUA61" s="249"/>
      <c r="QUB61" s="249"/>
      <c r="QUC61" s="249"/>
      <c r="QUD61" s="249"/>
      <c r="QUE61" s="249"/>
      <c r="QUF61" s="249"/>
      <c r="QUG61" s="249"/>
      <c r="QUH61" s="249"/>
      <c r="QUI61" s="249"/>
      <c r="QUJ61" s="249"/>
      <c r="QUK61" s="249"/>
      <c r="QUL61" s="249"/>
      <c r="QUM61" s="249"/>
      <c r="QUN61" s="249"/>
      <c r="QUO61" s="249"/>
      <c r="QUP61" s="249"/>
      <c r="QUQ61" s="249"/>
      <c r="QUR61" s="249"/>
      <c r="QUS61" s="249"/>
      <c r="QUT61" s="249"/>
      <c r="QUU61" s="249"/>
      <c r="QUV61" s="249"/>
      <c r="QUW61" s="249"/>
      <c r="QUX61" s="249"/>
      <c r="QUY61" s="249"/>
      <c r="QUZ61" s="249"/>
      <c r="QVA61" s="249"/>
      <c r="QVB61" s="249"/>
      <c r="QVC61" s="249"/>
      <c r="QVD61" s="249"/>
      <c r="QVE61" s="249"/>
      <c r="QVF61" s="249"/>
      <c r="QVG61" s="249"/>
      <c r="QVH61" s="249"/>
      <c r="QVI61" s="249"/>
      <c r="QVJ61" s="249"/>
      <c r="QVK61" s="249"/>
      <c r="QVL61" s="249"/>
      <c r="QVM61" s="249"/>
      <c r="QVN61" s="249"/>
      <c r="QVO61" s="249"/>
      <c r="QVP61" s="249"/>
      <c r="QVQ61" s="249"/>
      <c r="QVR61" s="249"/>
      <c r="QVS61" s="249"/>
      <c r="QVT61" s="249"/>
      <c r="QVU61" s="249"/>
      <c r="QVV61" s="249"/>
      <c r="QVW61" s="249"/>
      <c r="QVX61" s="249"/>
      <c r="QVY61" s="249"/>
      <c r="QVZ61" s="249"/>
      <c r="QWA61" s="249"/>
      <c r="QWB61" s="249"/>
      <c r="QWC61" s="249"/>
      <c r="QWD61" s="249"/>
      <c r="QWE61" s="249"/>
      <c r="QWF61" s="249"/>
      <c r="QWG61" s="249"/>
      <c r="QWH61" s="249"/>
      <c r="QWI61" s="249"/>
      <c r="QWJ61" s="249"/>
      <c r="QWK61" s="249"/>
      <c r="QWL61" s="249"/>
      <c r="QWM61" s="249"/>
      <c r="QWN61" s="249"/>
      <c r="QWO61" s="249"/>
      <c r="QWP61" s="249"/>
      <c r="QWQ61" s="249"/>
      <c r="QWR61" s="249"/>
      <c r="QWS61" s="249"/>
      <c r="QWT61" s="249"/>
      <c r="QWU61" s="249"/>
      <c r="QWV61" s="249"/>
      <c r="QWW61" s="249"/>
      <c r="QWX61" s="249"/>
      <c r="QWY61" s="249"/>
      <c r="QWZ61" s="249"/>
      <c r="QXA61" s="249"/>
      <c r="QXB61" s="249"/>
      <c r="QXC61" s="249"/>
      <c r="QXD61" s="249"/>
      <c r="QXE61" s="249"/>
      <c r="QXF61" s="249"/>
      <c r="QXG61" s="249"/>
      <c r="QXH61" s="249"/>
      <c r="QXI61" s="249"/>
      <c r="QXJ61" s="249"/>
      <c r="QXK61" s="249"/>
      <c r="QXL61" s="249"/>
      <c r="QXM61" s="249"/>
      <c r="QXN61" s="249"/>
      <c r="QXO61" s="249"/>
      <c r="QXP61" s="249"/>
      <c r="QXQ61" s="249"/>
      <c r="QXR61" s="249"/>
      <c r="QXS61" s="249"/>
      <c r="QXT61" s="249"/>
      <c r="QXU61" s="249"/>
      <c r="QXV61" s="249"/>
      <c r="QXW61" s="249"/>
      <c r="QXX61" s="249"/>
      <c r="QXY61" s="249"/>
      <c r="QXZ61" s="249"/>
      <c r="QYA61" s="249"/>
      <c r="QYB61" s="249"/>
      <c r="QYC61" s="249"/>
      <c r="QYD61" s="249"/>
      <c r="QYE61" s="249"/>
      <c r="QYF61" s="249"/>
      <c r="QYG61" s="249"/>
      <c r="QYH61" s="249"/>
      <c r="QYI61" s="249"/>
      <c r="QYJ61" s="249"/>
      <c r="QYK61" s="249"/>
      <c r="QYL61" s="249"/>
      <c r="QYM61" s="249"/>
      <c r="QYN61" s="249"/>
      <c r="QYO61" s="249"/>
      <c r="QYP61" s="249"/>
      <c r="QYQ61" s="249"/>
      <c r="QYR61" s="249"/>
      <c r="QYS61" s="249"/>
      <c r="QYT61" s="249"/>
      <c r="QYU61" s="249"/>
      <c r="QYV61" s="249"/>
      <c r="QYW61" s="249"/>
      <c r="QYX61" s="249"/>
      <c r="QYY61" s="249"/>
      <c r="QYZ61" s="249"/>
      <c r="QZA61" s="249"/>
      <c r="QZB61" s="249"/>
      <c r="QZC61" s="249"/>
      <c r="QZD61" s="249"/>
      <c r="QZE61" s="249"/>
      <c r="QZF61" s="249"/>
      <c r="QZG61" s="249"/>
      <c r="QZH61" s="249"/>
      <c r="QZI61" s="249"/>
      <c r="QZJ61" s="249"/>
      <c r="QZK61" s="249"/>
      <c r="QZL61" s="249"/>
      <c r="QZM61" s="249"/>
      <c r="QZN61" s="249"/>
      <c r="QZO61" s="249"/>
      <c r="QZP61" s="249"/>
      <c r="QZQ61" s="249"/>
      <c r="QZR61" s="249"/>
      <c r="QZS61" s="249"/>
      <c r="QZT61" s="249"/>
      <c r="QZU61" s="249"/>
      <c r="QZV61" s="249"/>
      <c r="QZW61" s="249"/>
      <c r="QZX61" s="249"/>
      <c r="QZY61" s="249"/>
      <c r="QZZ61" s="249"/>
      <c r="RAA61" s="249"/>
      <c r="RAB61" s="249"/>
      <c r="RAC61" s="249"/>
      <c r="RAD61" s="249"/>
      <c r="RAE61" s="249"/>
      <c r="RAF61" s="249"/>
      <c r="RAG61" s="249"/>
      <c r="RAH61" s="249"/>
      <c r="RAI61" s="249"/>
      <c r="RAJ61" s="249"/>
      <c r="RAK61" s="249"/>
      <c r="RAL61" s="249"/>
      <c r="RAM61" s="249"/>
      <c r="RAN61" s="249"/>
      <c r="RAO61" s="249"/>
      <c r="RAP61" s="249"/>
      <c r="RAQ61" s="249"/>
      <c r="RAR61" s="249"/>
      <c r="RAS61" s="249"/>
      <c r="RAT61" s="249"/>
      <c r="RAU61" s="249"/>
      <c r="RAV61" s="249"/>
      <c r="RAW61" s="249"/>
      <c r="RAX61" s="249"/>
      <c r="RAY61" s="249"/>
      <c r="RAZ61" s="249"/>
      <c r="RBA61" s="249"/>
      <c r="RBB61" s="249"/>
      <c r="RBC61" s="249"/>
      <c r="RBD61" s="249"/>
      <c r="RBE61" s="249"/>
      <c r="RBF61" s="249"/>
      <c r="RBG61" s="249"/>
      <c r="RBH61" s="249"/>
      <c r="RBI61" s="249"/>
      <c r="RBJ61" s="249"/>
      <c r="RBK61" s="249"/>
      <c r="RBL61" s="249"/>
      <c r="RBM61" s="249"/>
      <c r="RBN61" s="249"/>
      <c r="RBO61" s="249"/>
      <c r="RBP61" s="249"/>
      <c r="RBQ61" s="249"/>
      <c r="RBR61" s="249"/>
      <c r="RBS61" s="249"/>
      <c r="RBT61" s="249"/>
      <c r="RBU61" s="249"/>
      <c r="RBV61" s="249"/>
      <c r="RBW61" s="249"/>
      <c r="RBX61" s="249"/>
      <c r="RBY61" s="249"/>
      <c r="RBZ61" s="249"/>
      <c r="RCA61" s="249"/>
      <c r="RCB61" s="249"/>
      <c r="RCC61" s="249"/>
      <c r="RCD61" s="249"/>
      <c r="RCE61" s="249"/>
      <c r="RCF61" s="249"/>
      <c r="RCG61" s="249"/>
      <c r="RCH61" s="249"/>
      <c r="RCI61" s="249"/>
      <c r="RCJ61" s="249"/>
      <c r="RCK61" s="249"/>
      <c r="RCL61" s="249"/>
      <c r="RCM61" s="249"/>
      <c r="RCN61" s="249"/>
      <c r="RCO61" s="249"/>
      <c r="RCP61" s="249"/>
      <c r="RCQ61" s="249"/>
      <c r="RCR61" s="249"/>
      <c r="RCS61" s="249"/>
      <c r="RCT61" s="249"/>
      <c r="RCU61" s="249"/>
      <c r="RCV61" s="249"/>
      <c r="RCW61" s="249"/>
      <c r="RCX61" s="249"/>
      <c r="RCY61" s="249"/>
      <c r="RCZ61" s="249"/>
      <c r="RDA61" s="249"/>
      <c r="RDB61" s="249"/>
      <c r="RDC61" s="249"/>
      <c r="RDD61" s="249"/>
      <c r="RDE61" s="249"/>
      <c r="RDF61" s="249"/>
      <c r="RDG61" s="249"/>
      <c r="RDH61" s="249"/>
      <c r="RDI61" s="249"/>
      <c r="RDJ61" s="249"/>
      <c r="RDK61" s="249"/>
      <c r="RDL61" s="249"/>
      <c r="RDM61" s="249"/>
      <c r="RDN61" s="249"/>
      <c r="RDO61" s="249"/>
      <c r="RDP61" s="249"/>
      <c r="RDQ61" s="249"/>
      <c r="RDR61" s="249"/>
      <c r="RDS61" s="249"/>
      <c r="RDT61" s="249"/>
      <c r="RDU61" s="249"/>
      <c r="RDV61" s="249"/>
      <c r="RDW61" s="249"/>
      <c r="RDX61" s="249"/>
      <c r="RDY61" s="249"/>
      <c r="RDZ61" s="249"/>
      <c r="REA61" s="249"/>
      <c r="REB61" s="249"/>
      <c r="REC61" s="249"/>
      <c r="RED61" s="249"/>
      <c r="REE61" s="249"/>
      <c r="REF61" s="249"/>
      <c r="REG61" s="249"/>
      <c r="REH61" s="249"/>
      <c r="REI61" s="249"/>
      <c r="REJ61" s="249"/>
      <c r="REK61" s="249"/>
      <c r="REL61" s="249"/>
      <c r="REM61" s="249"/>
      <c r="REN61" s="249"/>
      <c r="REO61" s="249"/>
      <c r="REP61" s="249"/>
      <c r="REQ61" s="249"/>
      <c r="RER61" s="249"/>
      <c r="RES61" s="249"/>
      <c r="RET61" s="249"/>
      <c r="REU61" s="249"/>
      <c r="REV61" s="249"/>
      <c r="REW61" s="249"/>
      <c r="REX61" s="249"/>
      <c r="REY61" s="249"/>
      <c r="REZ61" s="249"/>
      <c r="RFA61" s="249"/>
      <c r="RFB61" s="249"/>
      <c r="RFC61" s="249"/>
      <c r="RFD61" s="249"/>
      <c r="RFE61" s="249"/>
      <c r="RFF61" s="249"/>
      <c r="RFG61" s="249"/>
      <c r="RFH61" s="249"/>
      <c r="RFI61" s="249"/>
      <c r="RFJ61" s="249"/>
      <c r="RFK61" s="249"/>
      <c r="RFL61" s="249"/>
      <c r="RFM61" s="249"/>
      <c r="RFN61" s="249"/>
      <c r="RFO61" s="249"/>
      <c r="RFP61" s="249"/>
      <c r="RFQ61" s="249"/>
      <c r="RFR61" s="249"/>
      <c r="RFS61" s="249"/>
      <c r="RFT61" s="249"/>
      <c r="RFU61" s="249"/>
      <c r="RFV61" s="249"/>
      <c r="RFW61" s="249"/>
      <c r="RFX61" s="249"/>
      <c r="RFY61" s="249"/>
      <c r="RFZ61" s="249"/>
      <c r="RGA61" s="249"/>
      <c r="RGB61" s="249"/>
      <c r="RGC61" s="249"/>
      <c r="RGD61" s="249"/>
      <c r="RGE61" s="249"/>
      <c r="RGF61" s="249"/>
      <c r="RGG61" s="249"/>
      <c r="RGH61" s="249"/>
      <c r="RGI61" s="249"/>
      <c r="RGJ61" s="249"/>
      <c r="RGK61" s="249"/>
      <c r="RGL61" s="249"/>
      <c r="RGM61" s="249"/>
      <c r="RGN61" s="249"/>
      <c r="RGO61" s="249"/>
      <c r="RGP61" s="249"/>
      <c r="RGQ61" s="249"/>
      <c r="RGR61" s="249"/>
      <c r="RGS61" s="249"/>
      <c r="RGT61" s="249"/>
      <c r="RGU61" s="249"/>
      <c r="RGV61" s="249"/>
      <c r="RGW61" s="249"/>
      <c r="RGX61" s="249"/>
      <c r="RGY61" s="249"/>
      <c r="RGZ61" s="249"/>
      <c r="RHA61" s="249"/>
      <c r="RHB61" s="249"/>
      <c r="RHC61" s="249"/>
      <c r="RHD61" s="249"/>
      <c r="RHE61" s="249"/>
      <c r="RHF61" s="249"/>
      <c r="RHG61" s="249"/>
      <c r="RHH61" s="249"/>
      <c r="RHI61" s="249"/>
      <c r="RHJ61" s="249"/>
      <c r="RHK61" s="249"/>
      <c r="RHL61" s="249"/>
      <c r="RHM61" s="249"/>
      <c r="RHN61" s="249"/>
      <c r="RHO61" s="249"/>
      <c r="RHP61" s="249"/>
      <c r="RHQ61" s="249"/>
      <c r="RHR61" s="249"/>
      <c r="RHS61" s="249"/>
      <c r="RHT61" s="249"/>
      <c r="RHU61" s="249"/>
      <c r="RHV61" s="249"/>
      <c r="RHW61" s="249"/>
      <c r="RHX61" s="249"/>
      <c r="RHY61" s="249"/>
      <c r="RHZ61" s="249"/>
      <c r="RIA61" s="249"/>
      <c r="RIB61" s="249"/>
      <c r="RIC61" s="249"/>
      <c r="RID61" s="249"/>
      <c r="RIE61" s="249"/>
      <c r="RIF61" s="249"/>
      <c r="RIG61" s="249"/>
      <c r="RIH61" s="249"/>
      <c r="RII61" s="249"/>
      <c r="RIJ61" s="249"/>
      <c r="RIK61" s="249"/>
      <c r="RIL61" s="249"/>
      <c r="RIM61" s="249"/>
      <c r="RIN61" s="249"/>
      <c r="RIO61" s="249"/>
      <c r="RIP61" s="249"/>
      <c r="RIQ61" s="249"/>
      <c r="RIR61" s="249"/>
      <c r="RIS61" s="249"/>
      <c r="RIT61" s="249"/>
      <c r="RIU61" s="249"/>
      <c r="RIV61" s="249"/>
      <c r="RIW61" s="249"/>
      <c r="RIX61" s="249"/>
      <c r="RIY61" s="249"/>
      <c r="RIZ61" s="249"/>
      <c r="RJA61" s="249"/>
      <c r="RJB61" s="249"/>
      <c r="RJC61" s="249"/>
      <c r="RJD61" s="249"/>
      <c r="RJE61" s="249"/>
      <c r="RJF61" s="249"/>
      <c r="RJG61" s="249"/>
      <c r="RJH61" s="249"/>
      <c r="RJI61" s="249"/>
      <c r="RJJ61" s="249"/>
      <c r="RJK61" s="249"/>
      <c r="RJL61" s="249"/>
      <c r="RJM61" s="249"/>
      <c r="RJN61" s="249"/>
      <c r="RJO61" s="249"/>
      <c r="RJP61" s="249"/>
      <c r="RJQ61" s="249"/>
      <c r="RJR61" s="249"/>
      <c r="RJS61" s="249"/>
      <c r="RJT61" s="249"/>
      <c r="RJU61" s="249"/>
      <c r="RJV61" s="249"/>
      <c r="RJW61" s="249"/>
      <c r="RJX61" s="249"/>
      <c r="RJY61" s="249"/>
      <c r="RJZ61" s="249"/>
      <c r="RKA61" s="249"/>
      <c r="RKB61" s="249"/>
      <c r="RKC61" s="249"/>
      <c r="RKD61" s="249"/>
      <c r="RKE61" s="249"/>
      <c r="RKF61" s="249"/>
      <c r="RKG61" s="249"/>
      <c r="RKH61" s="249"/>
      <c r="RKI61" s="249"/>
      <c r="RKJ61" s="249"/>
      <c r="RKK61" s="249"/>
      <c r="RKL61" s="249"/>
      <c r="RKM61" s="249"/>
      <c r="RKN61" s="249"/>
      <c r="RKO61" s="249"/>
      <c r="RKP61" s="249"/>
      <c r="RKQ61" s="249"/>
      <c r="RKR61" s="249"/>
      <c r="RKS61" s="249"/>
      <c r="RKT61" s="249"/>
      <c r="RKU61" s="249"/>
      <c r="RKV61" s="249"/>
      <c r="RKW61" s="249"/>
      <c r="RKX61" s="249"/>
      <c r="RKY61" s="249"/>
      <c r="RKZ61" s="249"/>
      <c r="RLA61" s="249"/>
      <c r="RLB61" s="249"/>
      <c r="RLC61" s="249"/>
      <c r="RLD61" s="249"/>
      <c r="RLE61" s="249"/>
      <c r="RLF61" s="249"/>
      <c r="RLG61" s="249"/>
      <c r="RLH61" s="249"/>
      <c r="RLI61" s="249"/>
      <c r="RLJ61" s="249"/>
      <c r="RLK61" s="249"/>
      <c r="RLL61" s="249"/>
      <c r="RLM61" s="249"/>
      <c r="RLN61" s="249"/>
      <c r="RLO61" s="249"/>
      <c r="RLP61" s="249"/>
      <c r="RLQ61" s="249"/>
      <c r="RLR61" s="249"/>
      <c r="RLS61" s="249"/>
      <c r="RLT61" s="249"/>
      <c r="RLU61" s="249"/>
      <c r="RLV61" s="249"/>
      <c r="RLW61" s="249"/>
      <c r="RLX61" s="249"/>
      <c r="RLY61" s="249"/>
      <c r="RLZ61" s="249"/>
      <c r="RMA61" s="249"/>
      <c r="RMB61" s="249"/>
      <c r="RMC61" s="249"/>
      <c r="RMD61" s="249"/>
      <c r="RME61" s="249"/>
      <c r="RMF61" s="249"/>
      <c r="RMG61" s="249"/>
      <c r="RMH61" s="249"/>
      <c r="RMI61" s="249"/>
      <c r="RMJ61" s="249"/>
      <c r="RMK61" s="249"/>
      <c r="RML61" s="249"/>
      <c r="RMM61" s="249"/>
      <c r="RMN61" s="249"/>
      <c r="RMO61" s="249"/>
      <c r="RMP61" s="249"/>
      <c r="RMQ61" s="249"/>
      <c r="RMR61" s="249"/>
      <c r="RMS61" s="249"/>
      <c r="RMT61" s="249"/>
      <c r="RMU61" s="249"/>
      <c r="RMV61" s="249"/>
      <c r="RMW61" s="249"/>
      <c r="RMX61" s="249"/>
      <c r="RMY61" s="249"/>
      <c r="RMZ61" s="249"/>
      <c r="RNA61" s="249"/>
      <c r="RNB61" s="249"/>
      <c r="RNC61" s="249"/>
      <c r="RND61" s="249"/>
      <c r="RNE61" s="249"/>
      <c r="RNF61" s="249"/>
      <c r="RNG61" s="249"/>
      <c r="RNH61" s="249"/>
      <c r="RNI61" s="249"/>
      <c r="RNJ61" s="249"/>
      <c r="RNK61" s="249"/>
      <c r="RNL61" s="249"/>
      <c r="RNM61" s="249"/>
      <c r="RNN61" s="249"/>
      <c r="RNO61" s="249"/>
      <c r="RNP61" s="249"/>
      <c r="RNQ61" s="249"/>
      <c r="RNR61" s="249"/>
      <c r="RNS61" s="249"/>
      <c r="RNT61" s="249"/>
      <c r="RNU61" s="249"/>
      <c r="RNV61" s="249"/>
      <c r="RNW61" s="249"/>
      <c r="RNX61" s="249"/>
      <c r="RNY61" s="249"/>
      <c r="RNZ61" s="249"/>
      <c r="ROA61" s="249"/>
      <c r="ROB61" s="249"/>
      <c r="ROC61" s="249"/>
      <c r="ROD61" s="249"/>
      <c r="ROE61" s="249"/>
      <c r="ROF61" s="249"/>
      <c r="ROG61" s="249"/>
      <c r="ROH61" s="249"/>
      <c r="ROI61" s="249"/>
      <c r="ROJ61" s="249"/>
      <c r="ROK61" s="249"/>
      <c r="ROL61" s="249"/>
      <c r="ROM61" s="249"/>
      <c r="RON61" s="249"/>
      <c r="ROO61" s="249"/>
      <c r="ROP61" s="249"/>
      <c r="ROQ61" s="249"/>
      <c r="ROR61" s="249"/>
      <c r="ROS61" s="249"/>
      <c r="ROT61" s="249"/>
      <c r="ROU61" s="249"/>
      <c r="ROV61" s="249"/>
      <c r="ROW61" s="249"/>
      <c r="ROX61" s="249"/>
      <c r="ROY61" s="249"/>
      <c r="ROZ61" s="249"/>
      <c r="RPA61" s="249"/>
      <c r="RPB61" s="249"/>
      <c r="RPC61" s="249"/>
      <c r="RPD61" s="249"/>
      <c r="RPE61" s="249"/>
      <c r="RPF61" s="249"/>
      <c r="RPG61" s="249"/>
      <c r="RPH61" s="249"/>
      <c r="RPI61" s="249"/>
      <c r="RPJ61" s="249"/>
      <c r="RPK61" s="249"/>
      <c r="RPL61" s="249"/>
      <c r="RPM61" s="249"/>
      <c r="RPN61" s="249"/>
      <c r="RPO61" s="249"/>
      <c r="RPP61" s="249"/>
      <c r="RPQ61" s="249"/>
      <c r="RPR61" s="249"/>
      <c r="RPS61" s="249"/>
      <c r="RPT61" s="249"/>
      <c r="RPU61" s="249"/>
      <c r="RPV61" s="249"/>
      <c r="RPW61" s="249"/>
      <c r="RPX61" s="249"/>
      <c r="RPY61" s="249"/>
      <c r="RPZ61" s="249"/>
      <c r="RQA61" s="249"/>
      <c r="RQB61" s="249"/>
      <c r="RQC61" s="249"/>
      <c r="RQD61" s="249"/>
      <c r="RQE61" s="249"/>
      <c r="RQF61" s="249"/>
      <c r="RQG61" s="249"/>
      <c r="RQH61" s="249"/>
      <c r="RQI61" s="249"/>
      <c r="RQJ61" s="249"/>
      <c r="RQK61" s="249"/>
      <c r="RQL61" s="249"/>
      <c r="RQM61" s="249"/>
      <c r="RQN61" s="249"/>
      <c r="RQO61" s="249"/>
      <c r="RQP61" s="249"/>
      <c r="RQQ61" s="249"/>
      <c r="RQR61" s="249"/>
      <c r="RQS61" s="249"/>
      <c r="RQT61" s="249"/>
      <c r="RQU61" s="249"/>
      <c r="RQV61" s="249"/>
      <c r="RQW61" s="249"/>
      <c r="RQX61" s="249"/>
      <c r="RQY61" s="249"/>
      <c r="RQZ61" s="249"/>
      <c r="RRA61" s="249"/>
      <c r="RRB61" s="249"/>
      <c r="RRC61" s="249"/>
      <c r="RRD61" s="249"/>
      <c r="RRE61" s="249"/>
      <c r="RRF61" s="249"/>
      <c r="RRG61" s="249"/>
      <c r="RRH61" s="249"/>
      <c r="RRI61" s="249"/>
      <c r="RRJ61" s="249"/>
      <c r="RRK61" s="249"/>
      <c r="RRL61" s="249"/>
      <c r="RRM61" s="249"/>
      <c r="RRN61" s="249"/>
      <c r="RRO61" s="249"/>
      <c r="RRP61" s="249"/>
      <c r="RRQ61" s="249"/>
      <c r="RRR61" s="249"/>
      <c r="RRS61" s="249"/>
      <c r="RRT61" s="249"/>
      <c r="RRU61" s="249"/>
      <c r="RRV61" s="249"/>
      <c r="RRW61" s="249"/>
      <c r="RRX61" s="249"/>
      <c r="RRY61" s="249"/>
      <c r="RRZ61" s="249"/>
      <c r="RSA61" s="249"/>
      <c r="RSB61" s="249"/>
      <c r="RSC61" s="249"/>
      <c r="RSD61" s="249"/>
      <c r="RSE61" s="249"/>
      <c r="RSF61" s="249"/>
      <c r="RSG61" s="249"/>
      <c r="RSH61" s="249"/>
      <c r="RSI61" s="249"/>
      <c r="RSJ61" s="249"/>
      <c r="RSK61" s="249"/>
      <c r="RSL61" s="249"/>
      <c r="RSM61" s="249"/>
      <c r="RSN61" s="249"/>
      <c r="RSO61" s="249"/>
      <c r="RSP61" s="249"/>
      <c r="RSQ61" s="249"/>
      <c r="RSR61" s="249"/>
      <c r="RSS61" s="249"/>
      <c r="RST61" s="249"/>
      <c r="RSU61" s="249"/>
      <c r="RSV61" s="249"/>
      <c r="RSW61" s="249"/>
      <c r="RSX61" s="249"/>
      <c r="RSY61" s="249"/>
      <c r="RSZ61" s="249"/>
      <c r="RTA61" s="249"/>
      <c r="RTB61" s="249"/>
      <c r="RTC61" s="249"/>
      <c r="RTD61" s="249"/>
      <c r="RTE61" s="249"/>
      <c r="RTF61" s="249"/>
      <c r="RTG61" s="249"/>
      <c r="RTH61" s="249"/>
      <c r="RTI61" s="249"/>
      <c r="RTJ61" s="249"/>
      <c r="RTK61" s="249"/>
      <c r="RTL61" s="249"/>
      <c r="RTM61" s="249"/>
      <c r="RTN61" s="249"/>
      <c r="RTO61" s="249"/>
      <c r="RTP61" s="249"/>
      <c r="RTQ61" s="249"/>
      <c r="RTR61" s="249"/>
      <c r="RTS61" s="249"/>
      <c r="RTT61" s="249"/>
      <c r="RTU61" s="249"/>
      <c r="RTV61" s="249"/>
      <c r="RTW61" s="249"/>
      <c r="RTX61" s="249"/>
      <c r="RTY61" s="249"/>
      <c r="RTZ61" s="249"/>
      <c r="RUA61" s="249"/>
      <c r="RUB61" s="249"/>
      <c r="RUC61" s="249"/>
      <c r="RUD61" s="249"/>
      <c r="RUE61" s="249"/>
      <c r="RUF61" s="249"/>
      <c r="RUG61" s="249"/>
      <c r="RUH61" s="249"/>
      <c r="RUI61" s="249"/>
      <c r="RUJ61" s="249"/>
      <c r="RUK61" s="249"/>
      <c r="RUL61" s="249"/>
      <c r="RUM61" s="249"/>
      <c r="RUN61" s="249"/>
      <c r="RUO61" s="249"/>
      <c r="RUP61" s="249"/>
      <c r="RUQ61" s="249"/>
      <c r="RUR61" s="249"/>
      <c r="RUS61" s="249"/>
      <c r="RUT61" s="249"/>
      <c r="RUU61" s="249"/>
      <c r="RUV61" s="249"/>
      <c r="RUW61" s="249"/>
      <c r="RUX61" s="249"/>
      <c r="RUY61" s="249"/>
      <c r="RUZ61" s="249"/>
      <c r="RVA61" s="249"/>
      <c r="RVB61" s="249"/>
      <c r="RVC61" s="249"/>
      <c r="RVD61" s="249"/>
      <c r="RVE61" s="249"/>
      <c r="RVF61" s="249"/>
      <c r="RVG61" s="249"/>
      <c r="RVH61" s="249"/>
      <c r="RVI61" s="249"/>
      <c r="RVJ61" s="249"/>
      <c r="RVK61" s="249"/>
      <c r="RVL61" s="249"/>
      <c r="RVM61" s="249"/>
      <c r="RVN61" s="249"/>
      <c r="RVO61" s="249"/>
      <c r="RVP61" s="249"/>
      <c r="RVQ61" s="249"/>
      <c r="RVR61" s="249"/>
      <c r="RVS61" s="249"/>
      <c r="RVT61" s="249"/>
      <c r="RVU61" s="249"/>
      <c r="RVV61" s="249"/>
      <c r="RVW61" s="249"/>
      <c r="RVX61" s="249"/>
      <c r="RVY61" s="249"/>
      <c r="RVZ61" s="249"/>
      <c r="RWA61" s="249"/>
      <c r="RWB61" s="249"/>
      <c r="RWC61" s="249"/>
      <c r="RWD61" s="249"/>
      <c r="RWE61" s="249"/>
      <c r="RWF61" s="249"/>
      <c r="RWG61" s="249"/>
      <c r="RWH61" s="249"/>
      <c r="RWI61" s="249"/>
      <c r="RWJ61" s="249"/>
      <c r="RWK61" s="249"/>
      <c r="RWL61" s="249"/>
      <c r="RWM61" s="249"/>
      <c r="RWN61" s="249"/>
      <c r="RWO61" s="249"/>
      <c r="RWP61" s="249"/>
      <c r="RWQ61" s="249"/>
      <c r="RWR61" s="249"/>
      <c r="RWS61" s="249"/>
      <c r="RWT61" s="249"/>
      <c r="RWU61" s="249"/>
      <c r="RWV61" s="249"/>
      <c r="RWW61" s="249"/>
      <c r="RWX61" s="249"/>
      <c r="RWY61" s="249"/>
      <c r="RWZ61" s="249"/>
      <c r="RXA61" s="249"/>
      <c r="RXB61" s="249"/>
      <c r="RXC61" s="249"/>
      <c r="RXD61" s="249"/>
      <c r="RXE61" s="249"/>
      <c r="RXF61" s="249"/>
      <c r="RXG61" s="249"/>
      <c r="RXH61" s="249"/>
      <c r="RXI61" s="249"/>
      <c r="RXJ61" s="249"/>
      <c r="RXK61" s="249"/>
      <c r="RXL61" s="249"/>
      <c r="RXM61" s="249"/>
      <c r="RXN61" s="249"/>
      <c r="RXO61" s="249"/>
      <c r="RXP61" s="249"/>
      <c r="RXQ61" s="249"/>
      <c r="RXR61" s="249"/>
      <c r="RXS61" s="249"/>
      <c r="RXT61" s="249"/>
      <c r="RXU61" s="249"/>
      <c r="RXV61" s="249"/>
      <c r="RXW61" s="249"/>
      <c r="RXX61" s="249"/>
      <c r="RXY61" s="249"/>
      <c r="RXZ61" s="249"/>
      <c r="RYA61" s="249"/>
      <c r="RYB61" s="249"/>
      <c r="RYC61" s="249"/>
      <c r="RYD61" s="249"/>
      <c r="RYE61" s="249"/>
      <c r="RYF61" s="249"/>
      <c r="RYG61" s="249"/>
      <c r="RYH61" s="249"/>
      <c r="RYI61" s="249"/>
      <c r="RYJ61" s="249"/>
      <c r="RYK61" s="249"/>
      <c r="RYL61" s="249"/>
      <c r="RYM61" s="249"/>
      <c r="RYN61" s="249"/>
      <c r="RYO61" s="249"/>
      <c r="RYP61" s="249"/>
      <c r="RYQ61" s="249"/>
      <c r="RYR61" s="249"/>
      <c r="RYS61" s="249"/>
      <c r="RYT61" s="249"/>
      <c r="RYU61" s="249"/>
      <c r="RYV61" s="249"/>
      <c r="RYW61" s="249"/>
      <c r="RYX61" s="249"/>
      <c r="RYY61" s="249"/>
      <c r="RYZ61" s="249"/>
      <c r="RZA61" s="249"/>
      <c r="RZB61" s="249"/>
      <c r="RZC61" s="249"/>
      <c r="RZD61" s="249"/>
      <c r="RZE61" s="249"/>
      <c r="RZF61" s="249"/>
      <c r="RZG61" s="249"/>
      <c r="RZH61" s="249"/>
      <c r="RZI61" s="249"/>
      <c r="RZJ61" s="249"/>
      <c r="RZK61" s="249"/>
      <c r="RZL61" s="249"/>
      <c r="RZM61" s="249"/>
      <c r="RZN61" s="249"/>
      <c r="RZO61" s="249"/>
      <c r="RZP61" s="249"/>
      <c r="RZQ61" s="249"/>
      <c r="RZR61" s="249"/>
      <c r="RZS61" s="249"/>
      <c r="RZT61" s="249"/>
      <c r="RZU61" s="249"/>
      <c r="RZV61" s="249"/>
      <c r="RZW61" s="249"/>
      <c r="RZX61" s="249"/>
      <c r="RZY61" s="249"/>
      <c r="RZZ61" s="249"/>
      <c r="SAA61" s="249"/>
      <c r="SAB61" s="249"/>
      <c r="SAC61" s="249"/>
      <c r="SAD61" s="249"/>
      <c r="SAE61" s="249"/>
      <c r="SAF61" s="249"/>
      <c r="SAG61" s="249"/>
      <c r="SAH61" s="249"/>
      <c r="SAI61" s="249"/>
      <c r="SAJ61" s="249"/>
      <c r="SAK61" s="249"/>
      <c r="SAL61" s="249"/>
      <c r="SAM61" s="249"/>
      <c r="SAN61" s="249"/>
      <c r="SAO61" s="249"/>
      <c r="SAP61" s="249"/>
      <c r="SAQ61" s="249"/>
      <c r="SAR61" s="249"/>
      <c r="SAS61" s="249"/>
      <c r="SAT61" s="249"/>
      <c r="SAU61" s="249"/>
      <c r="SAV61" s="249"/>
      <c r="SAW61" s="249"/>
      <c r="SAX61" s="249"/>
      <c r="SAY61" s="249"/>
      <c r="SAZ61" s="249"/>
      <c r="SBA61" s="249"/>
      <c r="SBB61" s="249"/>
      <c r="SBC61" s="249"/>
      <c r="SBD61" s="249"/>
      <c r="SBE61" s="249"/>
      <c r="SBF61" s="249"/>
      <c r="SBG61" s="249"/>
      <c r="SBH61" s="249"/>
      <c r="SBI61" s="249"/>
      <c r="SBJ61" s="249"/>
      <c r="SBK61" s="249"/>
      <c r="SBL61" s="249"/>
      <c r="SBM61" s="249"/>
      <c r="SBN61" s="249"/>
      <c r="SBO61" s="249"/>
      <c r="SBP61" s="249"/>
      <c r="SBQ61" s="249"/>
      <c r="SBR61" s="249"/>
      <c r="SBS61" s="249"/>
      <c r="SBT61" s="249"/>
      <c r="SBU61" s="249"/>
      <c r="SBV61" s="249"/>
      <c r="SBW61" s="249"/>
      <c r="SBX61" s="249"/>
      <c r="SBY61" s="249"/>
      <c r="SBZ61" s="249"/>
      <c r="SCA61" s="249"/>
      <c r="SCB61" s="249"/>
      <c r="SCC61" s="249"/>
      <c r="SCD61" s="249"/>
      <c r="SCE61" s="249"/>
      <c r="SCF61" s="249"/>
      <c r="SCG61" s="249"/>
      <c r="SCH61" s="249"/>
      <c r="SCI61" s="249"/>
      <c r="SCJ61" s="249"/>
      <c r="SCK61" s="249"/>
      <c r="SCL61" s="249"/>
      <c r="SCM61" s="249"/>
      <c r="SCN61" s="249"/>
      <c r="SCO61" s="249"/>
      <c r="SCP61" s="249"/>
      <c r="SCQ61" s="249"/>
      <c r="SCR61" s="249"/>
      <c r="SCS61" s="249"/>
      <c r="SCT61" s="249"/>
      <c r="SCU61" s="249"/>
      <c r="SCV61" s="249"/>
      <c r="SCW61" s="249"/>
      <c r="SCX61" s="249"/>
      <c r="SCY61" s="249"/>
      <c r="SCZ61" s="249"/>
      <c r="SDA61" s="249"/>
      <c r="SDB61" s="249"/>
      <c r="SDC61" s="249"/>
      <c r="SDD61" s="249"/>
      <c r="SDE61" s="249"/>
      <c r="SDF61" s="249"/>
      <c r="SDG61" s="249"/>
      <c r="SDH61" s="249"/>
      <c r="SDI61" s="249"/>
      <c r="SDJ61" s="249"/>
      <c r="SDK61" s="249"/>
      <c r="SDL61" s="249"/>
      <c r="SDM61" s="249"/>
      <c r="SDN61" s="249"/>
      <c r="SDO61" s="249"/>
      <c r="SDP61" s="249"/>
      <c r="SDQ61" s="249"/>
      <c r="SDR61" s="249"/>
      <c r="SDS61" s="249"/>
      <c r="SDT61" s="249"/>
      <c r="SDU61" s="249"/>
      <c r="SDV61" s="249"/>
      <c r="SDW61" s="249"/>
      <c r="SDX61" s="249"/>
      <c r="SDY61" s="249"/>
      <c r="SDZ61" s="249"/>
      <c r="SEA61" s="249"/>
      <c r="SEB61" s="249"/>
      <c r="SEC61" s="249"/>
      <c r="SED61" s="249"/>
      <c r="SEE61" s="249"/>
      <c r="SEF61" s="249"/>
      <c r="SEG61" s="249"/>
      <c r="SEH61" s="249"/>
      <c r="SEI61" s="249"/>
      <c r="SEJ61" s="249"/>
      <c r="SEK61" s="249"/>
      <c r="SEL61" s="249"/>
      <c r="SEM61" s="249"/>
      <c r="SEN61" s="249"/>
      <c r="SEO61" s="249"/>
      <c r="SEP61" s="249"/>
      <c r="SEQ61" s="249"/>
      <c r="SER61" s="249"/>
      <c r="SES61" s="249"/>
      <c r="SET61" s="249"/>
      <c r="SEU61" s="249"/>
      <c r="SEV61" s="249"/>
      <c r="SEW61" s="249"/>
      <c r="SEX61" s="249"/>
      <c r="SEY61" s="249"/>
      <c r="SEZ61" s="249"/>
      <c r="SFA61" s="249"/>
      <c r="SFB61" s="249"/>
      <c r="SFC61" s="249"/>
      <c r="SFD61" s="249"/>
      <c r="SFE61" s="249"/>
      <c r="SFF61" s="249"/>
      <c r="SFG61" s="249"/>
      <c r="SFH61" s="249"/>
      <c r="SFI61" s="249"/>
      <c r="SFJ61" s="249"/>
      <c r="SFK61" s="249"/>
      <c r="SFL61" s="249"/>
      <c r="SFM61" s="249"/>
      <c r="SFN61" s="249"/>
      <c r="SFO61" s="249"/>
      <c r="SFP61" s="249"/>
      <c r="SFQ61" s="249"/>
      <c r="SFR61" s="249"/>
      <c r="SFS61" s="249"/>
      <c r="SFT61" s="249"/>
      <c r="SFU61" s="249"/>
      <c r="SFV61" s="249"/>
      <c r="SFW61" s="249"/>
      <c r="SFX61" s="249"/>
      <c r="SFY61" s="249"/>
      <c r="SFZ61" s="249"/>
      <c r="SGA61" s="249"/>
      <c r="SGB61" s="249"/>
      <c r="SGC61" s="249"/>
      <c r="SGD61" s="249"/>
      <c r="SGE61" s="249"/>
      <c r="SGF61" s="249"/>
      <c r="SGG61" s="249"/>
      <c r="SGH61" s="249"/>
      <c r="SGI61" s="249"/>
      <c r="SGJ61" s="249"/>
      <c r="SGK61" s="249"/>
      <c r="SGL61" s="249"/>
      <c r="SGM61" s="249"/>
      <c r="SGN61" s="249"/>
      <c r="SGO61" s="249"/>
      <c r="SGP61" s="249"/>
      <c r="SGQ61" s="249"/>
      <c r="SGR61" s="249"/>
      <c r="SGS61" s="249"/>
      <c r="SGT61" s="249"/>
      <c r="SGU61" s="249"/>
      <c r="SGV61" s="249"/>
      <c r="SGW61" s="249"/>
      <c r="SGX61" s="249"/>
      <c r="SGY61" s="249"/>
      <c r="SGZ61" s="249"/>
      <c r="SHA61" s="249"/>
      <c r="SHB61" s="249"/>
      <c r="SHC61" s="249"/>
      <c r="SHD61" s="249"/>
      <c r="SHE61" s="249"/>
      <c r="SHF61" s="249"/>
      <c r="SHG61" s="249"/>
      <c r="SHH61" s="249"/>
      <c r="SHI61" s="249"/>
      <c r="SHJ61" s="249"/>
      <c r="SHK61" s="249"/>
      <c r="SHL61" s="249"/>
      <c r="SHM61" s="249"/>
      <c r="SHN61" s="249"/>
      <c r="SHO61" s="249"/>
      <c r="SHP61" s="249"/>
      <c r="SHQ61" s="249"/>
      <c r="SHR61" s="249"/>
      <c r="SHS61" s="249"/>
      <c r="SHT61" s="249"/>
      <c r="SHU61" s="249"/>
      <c r="SHV61" s="249"/>
      <c r="SHW61" s="249"/>
      <c r="SHX61" s="249"/>
      <c r="SHY61" s="249"/>
      <c r="SHZ61" s="249"/>
      <c r="SIA61" s="249"/>
      <c r="SIB61" s="249"/>
      <c r="SIC61" s="249"/>
      <c r="SID61" s="249"/>
      <c r="SIE61" s="249"/>
      <c r="SIF61" s="249"/>
      <c r="SIG61" s="249"/>
      <c r="SIH61" s="249"/>
      <c r="SII61" s="249"/>
      <c r="SIJ61" s="249"/>
      <c r="SIK61" s="249"/>
      <c r="SIL61" s="249"/>
      <c r="SIM61" s="249"/>
      <c r="SIN61" s="249"/>
      <c r="SIO61" s="249"/>
      <c r="SIP61" s="249"/>
      <c r="SIQ61" s="249"/>
      <c r="SIR61" s="249"/>
      <c r="SIS61" s="249"/>
      <c r="SIT61" s="249"/>
      <c r="SIU61" s="249"/>
      <c r="SIV61" s="249"/>
      <c r="SIW61" s="249"/>
      <c r="SIX61" s="249"/>
      <c r="SIY61" s="249"/>
      <c r="SIZ61" s="249"/>
      <c r="SJA61" s="249"/>
      <c r="SJB61" s="249"/>
      <c r="SJC61" s="249"/>
      <c r="SJD61" s="249"/>
      <c r="SJE61" s="249"/>
      <c r="SJF61" s="249"/>
      <c r="SJG61" s="249"/>
      <c r="SJH61" s="249"/>
      <c r="SJI61" s="249"/>
      <c r="SJJ61" s="249"/>
      <c r="SJK61" s="249"/>
      <c r="SJL61" s="249"/>
      <c r="SJM61" s="249"/>
      <c r="SJN61" s="249"/>
      <c r="SJO61" s="249"/>
      <c r="SJP61" s="249"/>
      <c r="SJQ61" s="249"/>
      <c r="SJR61" s="249"/>
      <c r="SJS61" s="249"/>
      <c r="SJT61" s="249"/>
      <c r="SJU61" s="249"/>
      <c r="SJV61" s="249"/>
      <c r="SJW61" s="249"/>
      <c r="SJX61" s="249"/>
      <c r="SJY61" s="249"/>
      <c r="SJZ61" s="249"/>
      <c r="SKA61" s="249"/>
      <c r="SKB61" s="249"/>
      <c r="SKC61" s="249"/>
      <c r="SKD61" s="249"/>
      <c r="SKE61" s="249"/>
      <c r="SKF61" s="249"/>
      <c r="SKG61" s="249"/>
      <c r="SKH61" s="249"/>
      <c r="SKI61" s="249"/>
      <c r="SKJ61" s="249"/>
      <c r="SKK61" s="249"/>
      <c r="SKL61" s="249"/>
      <c r="SKM61" s="249"/>
      <c r="SKN61" s="249"/>
      <c r="SKO61" s="249"/>
      <c r="SKP61" s="249"/>
      <c r="SKQ61" s="249"/>
      <c r="SKR61" s="249"/>
      <c r="SKS61" s="249"/>
      <c r="SKT61" s="249"/>
      <c r="SKU61" s="249"/>
      <c r="SKV61" s="249"/>
      <c r="SKW61" s="249"/>
      <c r="SKX61" s="249"/>
      <c r="SKY61" s="249"/>
      <c r="SKZ61" s="249"/>
      <c r="SLA61" s="249"/>
      <c r="SLB61" s="249"/>
      <c r="SLC61" s="249"/>
      <c r="SLD61" s="249"/>
      <c r="SLE61" s="249"/>
      <c r="SLF61" s="249"/>
      <c r="SLG61" s="249"/>
      <c r="SLH61" s="249"/>
      <c r="SLI61" s="249"/>
      <c r="SLJ61" s="249"/>
      <c r="SLK61" s="249"/>
      <c r="SLL61" s="249"/>
      <c r="SLM61" s="249"/>
      <c r="SLN61" s="249"/>
      <c r="SLO61" s="249"/>
      <c r="SLP61" s="249"/>
      <c r="SLQ61" s="249"/>
      <c r="SLR61" s="249"/>
      <c r="SLS61" s="249"/>
      <c r="SLT61" s="249"/>
      <c r="SLU61" s="249"/>
      <c r="SLV61" s="249"/>
      <c r="SLW61" s="249"/>
      <c r="SLX61" s="249"/>
      <c r="SLY61" s="249"/>
      <c r="SLZ61" s="249"/>
      <c r="SMA61" s="249"/>
      <c r="SMB61" s="249"/>
      <c r="SMC61" s="249"/>
      <c r="SMD61" s="249"/>
      <c r="SME61" s="249"/>
      <c r="SMF61" s="249"/>
      <c r="SMG61" s="249"/>
      <c r="SMH61" s="249"/>
      <c r="SMI61" s="249"/>
      <c r="SMJ61" s="249"/>
      <c r="SMK61" s="249"/>
      <c r="SML61" s="249"/>
      <c r="SMM61" s="249"/>
      <c r="SMN61" s="249"/>
      <c r="SMO61" s="249"/>
      <c r="SMP61" s="249"/>
      <c r="SMQ61" s="249"/>
      <c r="SMR61" s="249"/>
      <c r="SMS61" s="249"/>
      <c r="SMT61" s="249"/>
      <c r="SMU61" s="249"/>
      <c r="SMV61" s="249"/>
      <c r="SMW61" s="249"/>
      <c r="SMX61" s="249"/>
      <c r="SMY61" s="249"/>
      <c r="SMZ61" s="249"/>
      <c r="SNA61" s="249"/>
      <c r="SNB61" s="249"/>
      <c r="SNC61" s="249"/>
      <c r="SND61" s="249"/>
      <c r="SNE61" s="249"/>
      <c r="SNF61" s="249"/>
      <c r="SNG61" s="249"/>
      <c r="SNH61" s="249"/>
      <c r="SNI61" s="249"/>
      <c r="SNJ61" s="249"/>
      <c r="SNK61" s="249"/>
      <c r="SNL61" s="249"/>
      <c r="SNM61" s="249"/>
      <c r="SNN61" s="249"/>
      <c r="SNO61" s="249"/>
      <c r="SNP61" s="249"/>
      <c r="SNQ61" s="249"/>
      <c r="SNR61" s="249"/>
      <c r="SNS61" s="249"/>
      <c r="SNT61" s="249"/>
      <c r="SNU61" s="249"/>
      <c r="SNV61" s="249"/>
      <c r="SNW61" s="249"/>
      <c r="SNX61" s="249"/>
      <c r="SNY61" s="249"/>
      <c r="SNZ61" s="249"/>
      <c r="SOA61" s="249"/>
      <c r="SOB61" s="249"/>
      <c r="SOC61" s="249"/>
      <c r="SOD61" s="249"/>
      <c r="SOE61" s="249"/>
      <c r="SOF61" s="249"/>
      <c r="SOG61" s="249"/>
      <c r="SOH61" s="249"/>
      <c r="SOI61" s="249"/>
      <c r="SOJ61" s="249"/>
      <c r="SOK61" s="249"/>
      <c r="SOL61" s="249"/>
      <c r="SOM61" s="249"/>
      <c r="SON61" s="249"/>
      <c r="SOO61" s="249"/>
      <c r="SOP61" s="249"/>
      <c r="SOQ61" s="249"/>
      <c r="SOR61" s="249"/>
      <c r="SOS61" s="249"/>
      <c r="SOT61" s="249"/>
      <c r="SOU61" s="249"/>
      <c r="SOV61" s="249"/>
      <c r="SOW61" s="249"/>
      <c r="SOX61" s="249"/>
      <c r="SOY61" s="249"/>
      <c r="SOZ61" s="249"/>
      <c r="SPA61" s="249"/>
      <c r="SPB61" s="249"/>
      <c r="SPC61" s="249"/>
      <c r="SPD61" s="249"/>
      <c r="SPE61" s="249"/>
      <c r="SPF61" s="249"/>
      <c r="SPG61" s="249"/>
      <c r="SPH61" s="249"/>
      <c r="SPI61" s="249"/>
      <c r="SPJ61" s="249"/>
      <c r="SPK61" s="249"/>
      <c r="SPL61" s="249"/>
      <c r="SPM61" s="249"/>
      <c r="SPN61" s="249"/>
      <c r="SPO61" s="249"/>
      <c r="SPP61" s="249"/>
      <c r="SPQ61" s="249"/>
      <c r="SPR61" s="249"/>
      <c r="SPS61" s="249"/>
      <c r="SPT61" s="249"/>
      <c r="SPU61" s="249"/>
      <c r="SPV61" s="249"/>
      <c r="SPW61" s="249"/>
      <c r="SPX61" s="249"/>
      <c r="SPY61" s="249"/>
      <c r="SPZ61" s="249"/>
      <c r="SQA61" s="249"/>
      <c r="SQB61" s="249"/>
      <c r="SQC61" s="249"/>
      <c r="SQD61" s="249"/>
      <c r="SQE61" s="249"/>
      <c r="SQF61" s="249"/>
      <c r="SQG61" s="249"/>
      <c r="SQH61" s="249"/>
      <c r="SQI61" s="249"/>
      <c r="SQJ61" s="249"/>
      <c r="SQK61" s="249"/>
      <c r="SQL61" s="249"/>
      <c r="SQM61" s="249"/>
      <c r="SQN61" s="249"/>
      <c r="SQO61" s="249"/>
      <c r="SQP61" s="249"/>
      <c r="SQQ61" s="249"/>
      <c r="SQR61" s="249"/>
      <c r="SQS61" s="249"/>
      <c r="SQT61" s="249"/>
      <c r="SQU61" s="249"/>
      <c r="SQV61" s="249"/>
      <c r="SQW61" s="249"/>
      <c r="SQX61" s="249"/>
      <c r="SQY61" s="249"/>
      <c r="SQZ61" s="249"/>
      <c r="SRA61" s="249"/>
      <c r="SRB61" s="249"/>
      <c r="SRC61" s="249"/>
      <c r="SRD61" s="249"/>
      <c r="SRE61" s="249"/>
      <c r="SRF61" s="249"/>
      <c r="SRG61" s="249"/>
      <c r="SRH61" s="249"/>
      <c r="SRI61" s="249"/>
      <c r="SRJ61" s="249"/>
      <c r="SRK61" s="249"/>
      <c r="SRL61" s="249"/>
      <c r="SRM61" s="249"/>
      <c r="SRN61" s="249"/>
      <c r="SRO61" s="249"/>
      <c r="SRP61" s="249"/>
      <c r="SRQ61" s="249"/>
      <c r="SRR61" s="249"/>
      <c r="SRS61" s="249"/>
      <c r="SRT61" s="249"/>
      <c r="SRU61" s="249"/>
      <c r="SRV61" s="249"/>
      <c r="SRW61" s="249"/>
      <c r="SRX61" s="249"/>
      <c r="SRY61" s="249"/>
      <c r="SRZ61" s="249"/>
      <c r="SSA61" s="249"/>
      <c r="SSB61" s="249"/>
      <c r="SSC61" s="249"/>
      <c r="SSD61" s="249"/>
      <c r="SSE61" s="249"/>
      <c r="SSF61" s="249"/>
      <c r="SSG61" s="249"/>
      <c r="SSH61" s="249"/>
      <c r="SSI61" s="249"/>
      <c r="SSJ61" s="249"/>
      <c r="SSK61" s="249"/>
      <c r="SSL61" s="249"/>
      <c r="SSM61" s="249"/>
      <c r="SSN61" s="249"/>
      <c r="SSO61" s="249"/>
      <c r="SSP61" s="249"/>
      <c r="SSQ61" s="249"/>
      <c r="SSR61" s="249"/>
      <c r="SSS61" s="249"/>
      <c r="SST61" s="249"/>
      <c r="SSU61" s="249"/>
      <c r="SSV61" s="249"/>
      <c r="SSW61" s="249"/>
      <c r="SSX61" s="249"/>
      <c r="SSY61" s="249"/>
      <c r="SSZ61" s="249"/>
      <c r="STA61" s="249"/>
      <c r="STB61" s="249"/>
      <c r="STC61" s="249"/>
      <c r="STD61" s="249"/>
      <c r="STE61" s="249"/>
      <c r="STF61" s="249"/>
      <c r="STG61" s="249"/>
      <c r="STH61" s="249"/>
      <c r="STI61" s="249"/>
      <c r="STJ61" s="249"/>
      <c r="STK61" s="249"/>
      <c r="STL61" s="249"/>
      <c r="STM61" s="249"/>
      <c r="STN61" s="249"/>
      <c r="STO61" s="249"/>
      <c r="STP61" s="249"/>
      <c r="STQ61" s="249"/>
      <c r="STR61" s="249"/>
      <c r="STS61" s="249"/>
      <c r="STT61" s="249"/>
      <c r="STU61" s="249"/>
      <c r="STV61" s="249"/>
      <c r="STW61" s="249"/>
      <c r="STX61" s="249"/>
      <c r="STY61" s="249"/>
      <c r="STZ61" s="249"/>
      <c r="SUA61" s="249"/>
      <c r="SUB61" s="249"/>
      <c r="SUC61" s="249"/>
      <c r="SUD61" s="249"/>
      <c r="SUE61" s="249"/>
      <c r="SUF61" s="249"/>
      <c r="SUG61" s="249"/>
      <c r="SUH61" s="249"/>
      <c r="SUI61" s="249"/>
      <c r="SUJ61" s="249"/>
      <c r="SUK61" s="249"/>
      <c r="SUL61" s="249"/>
      <c r="SUM61" s="249"/>
      <c r="SUN61" s="249"/>
      <c r="SUO61" s="249"/>
      <c r="SUP61" s="249"/>
      <c r="SUQ61" s="249"/>
      <c r="SUR61" s="249"/>
      <c r="SUS61" s="249"/>
      <c r="SUT61" s="249"/>
      <c r="SUU61" s="249"/>
      <c r="SUV61" s="249"/>
      <c r="SUW61" s="249"/>
      <c r="SUX61" s="249"/>
      <c r="SUY61" s="249"/>
      <c r="SUZ61" s="249"/>
      <c r="SVA61" s="249"/>
      <c r="SVB61" s="249"/>
      <c r="SVC61" s="249"/>
      <c r="SVD61" s="249"/>
      <c r="SVE61" s="249"/>
      <c r="SVF61" s="249"/>
      <c r="SVG61" s="249"/>
      <c r="SVH61" s="249"/>
      <c r="SVI61" s="249"/>
      <c r="SVJ61" s="249"/>
      <c r="SVK61" s="249"/>
      <c r="SVL61" s="249"/>
      <c r="SVM61" s="249"/>
      <c r="SVN61" s="249"/>
      <c r="SVO61" s="249"/>
      <c r="SVP61" s="249"/>
      <c r="SVQ61" s="249"/>
      <c r="SVR61" s="249"/>
      <c r="SVS61" s="249"/>
      <c r="SVT61" s="249"/>
      <c r="SVU61" s="249"/>
      <c r="SVV61" s="249"/>
      <c r="SVW61" s="249"/>
      <c r="SVX61" s="249"/>
      <c r="SVY61" s="249"/>
      <c r="SVZ61" s="249"/>
      <c r="SWA61" s="249"/>
      <c r="SWB61" s="249"/>
      <c r="SWC61" s="249"/>
      <c r="SWD61" s="249"/>
      <c r="SWE61" s="249"/>
      <c r="SWF61" s="249"/>
      <c r="SWG61" s="249"/>
      <c r="SWH61" s="249"/>
      <c r="SWI61" s="249"/>
      <c r="SWJ61" s="249"/>
      <c r="SWK61" s="249"/>
      <c r="SWL61" s="249"/>
      <c r="SWM61" s="249"/>
      <c r="SWN61" s="249"/>
      <c r="SWO61" s="249"/>
      <c r="SWP61" s="249"/>
      <c r="SWQ61" s="249"/>
      <c r="SWR61" s="249"/>
      <c r="SWS61" s="249"/>
      <c r="SWT61" s="249"/>
      <c r="SWU61" s="249"/>
      <c r="SWV61" s="249"/>
      <c r="SWW61" s="249"/>
      <c r="SWX61" s="249"/>
      <c r="SWY61" s="249"/>
      <c r="SWZ61" s="249"/>
      <c r="SXA61" s="249"/>
      <c r="SXB61" s="249"/>
      <c r="SXC61" s="249"/>
      <c r="SXD61" s="249"/>
      <c r="SXE61" s="249"/>
      <c r="SXF61" s="249"/>
      <c r="SXG61" s="249"/>
      <c r="SXH61" s="249"/>
      <c r="SXI61" s="249"/>
      <c r="SXJ61" s="249"/>
      <c r="SXK61" s="249"/>
      <c r="SXL61" s="249"/>
      <c r="SXM61" s="249"/>
      <c r="SXN61" s="249"/>
      <c r="SXO61" s="249"/>
      <c r="SXP61" s="249"/>
      <c r="SXQ61" s="249"/>
      <c r="SXR61" s="249"/>
      <c r="SXS61" s="249"/>
      <c r="SXT61" s="249"/>
      <c r="SXU61" s="249"/>
      <c r="SXV61" s="249"/>
      <c r="SXW61" s="249"/>
      <c r="SXX61" s="249"/>
      <c r="SXY61" s="249"/>
      <c r="SXZ61" s="249"/>
      <c r="SYA61" s="249"/>
      <c r="SYB61" s="249"/>
      <c r="SYC61" s="249"/>
      <c r="SYD61" s="249"/>
      <c r="SYE61" s="249"/>
      <c r="SYF61" s="249"/>
      <c r="SYG61" s="249"/>
      <c r="SYH61" s="249"/>
      <c r="SYI61" s="249"/>
      <c r="SYJ61" s="249"/>
      <c r="SYK61" s="249"/>
      <c r="SYL61" s="249"/>
      <c r="SYM61" s="249"/>
      <c r="SYN61" s="249"/>
      <c r="SYO61" s="249"/>
      <c r="SYP61" s="249"/>
      <c r="SYQ61" s="249"/>
      <c r="SYR61" s="249"/>
      <c r="SYS61" s="249"/>
      <c r="SYT61" s="249"/>
      <c r="SYU61" s="249"/>
      <c r="SYV61" s="249"/>
      <c r="SYW61" s="249"/>
      <c r="SYX61" s="249"/>
      <c r="SYY61" s="249"/>
      <c r="SYZ61" s="249"/>
      <c r="SZA61" s="249"/>
      <c r="SZB61" s="249"/>
      <c r="SZC61" s="249"/>
      <c r="SZD61" s="249"/>
      <c r="SZE61" s="249"/>
      <c r="SZF61" s="249"/>
      <c r="SZG61" s="249"/>
      <c r="SZH61" s="249"/>
      <c r="SZI61" s="249"/>
      <c r="SZJ61" s="249"/>
      <c r="SZK61" s="249"/>
      <c r="SZL61" s="249"/>
      <c r="SZM61" s="249"/>
      <c r="SZN61" s="249"/>
      <c r="SZO61" s="249"/>
      <c r="SZP61" s="249"/>
      <c r="SZQ61" s="249"/>
      <c r="SZR61" s="249"/>
      <c r="SZS61" s="249"/>
      <c r="SZT61" s="249"/>
      <c r="SZU61" s="249"/>
      <c r="SZV61" s="249"/>
      <c r="SZW61" s="249"/>
      <c r="SZX61" s="249"/>
      <c r="SZY61" s="249"/>
      <c r="SZZ61" s="249"/>
      <c r="TAA61" s="249"/>
      <c r="TAB61" s="249"/>
      <c r="TAC61" s="249"/>
      <c r="TAD61" s="249"/>
      <c r="TAE61" s="249"/>
      <c r="TAF61" s="249"/>
      <c r="TAG61" s="249"/>
      <c r="TAH61" s="249"/>
      <c r="TAI61" s="249"/>
      <c r="TAJ61" s="249"/>
      <c r="TAK61" s="249"/>
      <c r="TAL61" s="249"/>
      <c r="TAM61" s="249"/>
      <c r="TAN61" s="249"/>
      <c r="TAO61" s="249"/>
      <c r="TAP61" s="249"/>
      <c r="TAQ61" s="249"/>
      <c r="TAR61" s="249"/>
      <c r="TAS61" s="249"/>
      <c r="TAT61" s="249"/>
      <c r="TAU61" s="249"/>
      <c r="TAV61" s="249"/>
      <c r="TAW61" s="249"/>
      <c r="TAX61" s="249"/>
      <c r="TAY61" s="249"/>
      <c r="TAZ61" s="249"/>
      <c r="TBA61" s="249"/>
      <c r="TBB61" s="249"/>
      <c r="TBC61" s="249"/>
      <c r="TBD61" s="249"/>
      <c r="TBE61" s="249"/>
      <c r="TBF61" s="249"/>
      <c r="TBG61" s="249"/>
      <c r="TBH61" s="249"/>
      <c r="TBI61" s="249"/>
      <c r="TBJ61" s="249"/>
      <c r="TBK61" s="249"/>
      <c r="TBL61" s="249"/>
      <c r="TBM61" s="249"/>
      <c r="TBN61" s="249"/>
      <c r="TBO61" s="249"/>
      <c r="TBP61" s="249"/>
      <c r="TBQ61" s="249"/>
      <c r="TBR61" s="249"/>
      <c r="TBS61" s="249"/>
      <c r="TBT61" s="249"/>
      <c r="TBU61" s="249"/>
      <c r="TBV61" s="249"/>
      <c r="TBW61" s="249"/>
      <c r="TBX61" s="249"/>
      <c r="TBY61" s="249"/>
      <c r="TBZ61" s="249"/>
      <c r="TCA61" s="249"/>
      <c r="TCB61" s="249"/>
      <c r="TCC61" s="249"/>
      <c r="TCD61" s="249"/>
      <c r="TCE61" s="249"/>
      <c r="TCF61" s="249"/>
      <c r="TCG61" s="249"/>
      <c r="TCH61" s="249"/>
      <c r="TCI61" s="249"/>
      <c r="TCJ61" s="249"/>
      <c r="TCK61" s="249"/>
      <c r="TCL61" s="249"/>
      <c r="TCM61" s="249"/>
      <c r="TCN61" s="249"/>
      <c r="TCO61" s="249"/>
      <c r="TCP61" s="249"/>
      <c r="TCQ61" s="249"/>
      <c r="TCR61" s="249"/>
      <c r="TCS61" s="249"/>
      <c r="TCT61" s="249"/>
      <c r="TCU61" s="249"/>
      <c r="TCV61" s="249"/>
      <c r="TCW61" s="249"/>
      <c r="TCX61" s="249"/>
      <c r="TCY61" s="249"/>
      <c r="TCZ61" s="249"/>
      <c r="TDA61" s="249"/>
      <c r="TDB61" s="249"/>
      <c r="TDC61" s="249"/>
      <c r="TDD61" s="249"/>
      <c r="TDE61" s="249"/>
      <c r="TDF61" s="249"/>
      <c r="TDG61" s="249"/>
      <c r="TDH61" s="249"/>
      <c r="TDI61" s="249"/>
      <c r="TDJ61" s="249"/>
      <c r="TDK61" s="249"/>
      <c r="TDL61" s="249"/>
      <c r="TDM61" s="249"/>
      <c r="TDN61" s="249"/>
      <c r="TDO61" s="249"/>
      <c r="TDP61" s="249"/>
      <c r="TDQ61" s="249"/>
      <c r="TDR61" s="249"/>
      <c r="TDS61" s="249"/>
      <c r="TDT61" s="249"/>
      <c r="TDU61" s="249"/>
      <c r="TDV61" s="249"/>
      <c r="TDW61" s="249"/>
      <c r="TDX61" s="249"/>
      <c r="TDY61" s="249"/>
      <c r="TDZ61" s="249"/>
      <c r="TEA61" s="249"/>
      <c r="TEB61" s="249"/>
      <c r="TEC61" s="249"/>
      <c r="TED61" s="249"/>
      <c r="TEE61" s="249"/>
      <c r="TEF61" s="249"/>
      <c r="TEG61" s="249"/>
      <c r="TEH61" s="249"/>
      <c r="TEI61" s="249"/>
      <c r="TEJ61" s="249"/>
      <c r="TEK61" s="249"/>
      <c r="TEL61" s="249"/>
      <c r="TEM61" s="249"/>
      <c r="TEN61" s="249"/>
      <c r="TEO61" s="249"/>
      <c r="TEP61" s="249"/>
      <c r="TEQ61" s="249"/>
      <c r="TER61" s="249"/>
      <c r="TES61" s="249"/>
      <c r="TET61" s="249"/>
      <c r="TEU61" s="249"/>
      <c r="TEV61" s="249"/>
      <c r="TEW61" s="249"/>
      <c r="TEX61" s="249"/>
      <c r="TEY61" s="249"/>
      <c r="TEZ61" s="249"/>
      <c r="TFA61" s="249"/>
      <c r="TFB61" s="249"/>
      <c r="TFC61" s="249"/>
      <c r="TFD61" s="249"/>
      <c r="TFE61" s="249"/>
      <c r="TFF61" s="249"/>
      <c r="TFG61" s="249"/>
      <c r="TFH61" s="249"/>
      <c r="TFI61" s="249"/>
      <c r="TFJ61" s="249"/>
      <c r="TFK61" s="249"/>
      <c r="TFL61" s="249"/>
      <c r="TFM61" s="249"/>
      <c r="TFN61" s="249"/>
      <c r="TFO61" s="249"/>
      <c r="TFP61" s="249"/>
      <c r="TFQ61" s="249"/>
      <c r="TFR61" s="249"/>
      <c r="TFS61" s="249"/>
      <c r="TFT61" s="249"/>
      <c r="TFU61" s="249"/>
      <c r="TFV61" s="249"/>
      <c r="TFW61" s="249"/>
      <c r="TFX61" s="249"/>
      <c r="TFY61" s="249"/>
      <c r="TFZ61" s="249"/>
      <c r="TGA61" s="249"/>
      <c r="TGB61" s="249"/>
      <c r="TGC61" s="249"/>
      <c r="TGD61" s="249"/>
      <c r="TGE61" s="249"/>
      <c r="TGF61" s="249"/>
      <c r="TGG61" s="249"/>
      <c r="TGH61" s="249"/>
      <c r="TGI61" s="249"/>
      <c r="TGJ61" s="249"/>
      <c r="TGK61" s="249"/>
      <c r="TGL61" s="249"/>
      <c r="TGM61" s="249"/>
      <c r="TGN61" s="249"/>
      <c r="TGO61" s="249"/>
      <c r="TGP61" s="249"/>
      <c r="TGQ61" s="249"/>
      <c r="TGR61" s="249"/>
      <c r="TGS61" s="249"/>
      <c r="TGT61" s="249"/>
      <c r="TGU61" s="249"/>
      <c r="TGV61" s="249"/>
      <c r="TGW61" s="249"/>
      <c r="TGX61" s="249"/>
      <c r="TGY61" s="249"/>
      <c r="TGZ61" s="249"/>
      <c r="THA61" s="249"/>
      <c r="THB61" s="249"/>
      <c r="THC61" s="249"/>
      <c r="THD61" s="249"/>
      <c r="THE61" s="249"/>
      <c r="THF61" s="249"/>
      <c r="THG61" s="249"/>
      <c r="THH61" s="249"/>
      <c r="THI61" s="249"/>
      <c r="THJ61" s="249"/>
      <c r="THK61" s="249"/>
      <c r="THL61" s="249"/>
      <c r="THM61" s="249"/>
      <c r="THN61" s="249"/>
      <c r="THO61" s="249"/>
      <c r="THP61" s="249"/>
      <c r="THQ61" s="249"/>
      <c r="THR61" s="249"/>
      <c r="THS61" s="249"/>
      <c r="THT61" s="249"/>
      <c r="THU61" s="249"/>
      <c r="THV61" s="249"/>
      <c r="THW61" s="249"/>
      <c r="THX61" s="249"/>
      <c r="THY61" s="249"/>
      <c r="THZ61" s="249"/>
      <c r="TIA61" s="249"/>
      <c r="TIB61" s="249"/>
      <c r="TIC61" s="249"/>
      <c r="TID61" s="249"/>
      <c r="TIE61" s="249"/>
      <c r="TIF61" s="249"/>
      <c r="TIG61" s="249"/>
      <c r="TIH61" s="249"/>
      <c r="TII61" s="249"/>
      <c r="TIJ61" s="249"/>
      <c r="TIK61" s="249"/>
      <c r="TIL61" s="249"/>
      <c r="TIM61" s="249"/>
      <c r="TIN61" s="249"/>
      <c r="TIO61" s="249"/>
      <c r="TIP61" s="249"/>
      <c r="TIQ61" s="249"/>
      <c r="TIR61" s="249"/>
      <c r="TIS61" s="249"/>
      <c r="TIT61" s="249"/>
      <c r="TIU61" s="249"/>
      <c r="TIV61" s="249"/>
      <c r="TIW61" s="249"/>
      <c r="TIX61" s="249"/>
      <c r="TIY61" s="249"/>
      <c r="TIZ61" s="249"/>
      <c r="TJA61" s="249"/>
      <c r="TJB61" s="249"/>
      <c r="TJC61" s="249"/>
      <c r="TJD61" s="249"/>
      <c r="TJE61" s="249"/>
      <c r="TJF61" s="249"/>
      <c r="TJG61" s="249"/>
      <c r="TJH61" s="249"/>
      <c r="TJI61" s="249"/>
      <c r="TJJ61" s="249"/>
      <c r="TJK61" s="249"/>
      <c r="TJL61" s="249"/>
      <c r="TJM61" s="249"/>
      <c r="TJN61" s="249"/>
      <c r="TJO61" s="249"/>
      <c r="TJP61" s="249"/>
      <c r="TJQ61" s="249"/>
      <c r="TJR61" s="249"/>
      <c r="TJS61" s="249"/>
      <c r="TJT61" s="249"/>
      <c r="TJU61" s="249"/>
      <c r="TJV61" s="249"/>
      <c r="TJW61" s="249"/>
      <c r="TJX61" s="249"/>
      <c r="TJY61" s="249"/>
      <c r="TJZ61" s="249"/>
      <c r="TKA61" s="249"/>
      <c r="TKB61" s="249"/>
      <c r="TKC61" s="249"/>
      <c r="TKD61" s="249"/>
      <c r="TKE61" s="249"/>
      <c r="TKF61" s="249"/>
      <c r="TKG61" s="249"/>
      <c r="TKH61" s="249"/>
      <c r="TKI61" s="249"/>
      <c r="TKJ61" s="249"/>
      <c r="TKK61" s="249"/>
      <c r="TKL61" s="249"/>
      <c r="TKM61" s="249"/>
      <c r="TKN61" s="249"/>
      <c r="TKO61" s="249"/>
      <c r="TKP61" s="249"/>
      <c r="TKQ61" s="249"/>
      <c r="TKR61" s="249"/>
      <c r="TKS61" s="249"/>
      <c r="TKT61" s="249"/>
      <c r="TKU61" s="249"/>
      <c r="TKV61" s="249"/>
      <c r="TKW61" s="249"/>
      <c r="TKX61" s="249"/>
      <c r="TKY61" s="249"/>
      <c r="TKZ61" s="249"/>
      <c r="TLA61" s="249"/>
      <c r="TLB61" s="249"/>
      <c r="TLC61" s="249"/>
      <c r="TLD61" s="249"/>
      <c r="TLE61" s="249"/>
      <c r="TLF61" s="249"/>
      <c r="TLG61" s="249"/>
      <c r="TLH61" s="249"/>
      <c r="TLI61" s="249"/>
      <c r="TLJ61" s="249"/>
      <c r="TLK61" s="249"/>
      <c r="TLL61" s="249"/>
      <c r="TLM61" s="249"/>
      <c r="TLN61" s="249"/>
      <c r="TLO61" s="249"/>
      <c r="TLP61" s="249"/>
      <c r="TLQ61" s="249"/>
      <c r="TLR61" s="249"/>
      <c r="TLS61" s="249"/>
      <c r="TLT61" s="249"/>
      <c r="TLU61" s="249"/>
      <c r="TLV61" s="249"/>
      <c r="TLW61" s="249"/>
      <c r="TLX61" s="249"/>
      <c r="TLY61" s="249"/>
      <c r="TLZ61" s="249"/>
      <c r="TMA61" s="249"/>
      <c r="TMB61" s="249"/>
      <c r="TMC61" s="249"/>
      <c r="TMD61" s="249"/>
      <c r="TME61" s="249"/>
      <c r="TMF61" s="249"/>
      <c r="TMG61" s="249"/>
      <c r="TMH61" s="249"/>
      <c r="TMI61" s="249"/>
      <c r="TMJ61" s="249"/>
      <c r="TMK61" s="249"/>
      <c r="TML61" s="249"/>
      <c r="TMM61" s="249"/>
      <c r="TMN61" s="249"/>
      <c r="TMO61" s="249"/>
      <c r="TMP61" s="249"/>
      <c r="TMQ61" s="249"/>
      <c r="TMR61" s="249"/>
      <c r="TMS61" s="249"/>
      <c r="TMT61" s="249"/>
      <c r="TMU61" s="249"/>
      <c r="TMV61" s="249"/>
      <c r="TMW61" s="249"/>
      <c r="TMX61" s="249"/>
      <c r="TMY61" s="249"/>
      <c r="TMZ61" s="249"/>
      <c r="TNA61" s="249"/>
      <c r="TNB61" s="249"/>
      <c r="TNC61" s="249"/>
      <c r="TND61" s="249"/>
      <c r="TNE61" s="249"/>
      <c r="TNF61" s="249"/>
      <c r="TNG61" s="249"/>
      <c r="TNH61" s="249"/>
      <c r="TNI61" s="249"/>
      <c r="TNJ61" s="249"/>
      <c r="TNK61" s="249"/>
      <c r="TNL61" s="249"/>
      <c r="TNM61" s="249"/>
      <c r="TNN61" s="249"/>
      <c r="TNO61" s="249"/>
      <c r="TNP61" s="249"/>
      <c r="TNQ61" s="249"/>
      <c r="TNR61" s="249"/>
      <c r="TNS61" s="249"/>
      <c r="TNT61" s="249"/>
      <c r="TNU61" s="249"/>
      <c r="TNV61" s="249"/>
      <c r="TNW61" s="249"/>
      <c r="TNX61" s="249"/>
      <c r="TNY61" s="249"/>
      <c r="TNZ61" s="249"/>
      <c r="TOA61" s="249"/>
      <c r="TOB61" s="249"/>
      <c r="TOC61" s="249"/>
      <c r="TOD61" s="249"/>
      <c r="TOE61" s="249"/>
      <c r="TOF61" s="249"/>
      <c r="TOG61" s="249"/>
      <c r="TOH61" s="249"/>
      <c r="TOI61" s="249"/>
      <c r="TOJ61" s="249"/>
      <c r="TOK61" s="249"/>
      <c r="TOL61" s="249"/>
      <c r="TOM61" s="249"/>
      <c r="TON61" s="249"/>
      <c r="TOO61" s="249"/>
      <c r="TOP61" s="249"/>
      <c r="TOQ61" s="249"/>
      <c r="TOR61" s="249"/>
      <c r="TOS61" s="249"/>
      <c r="TOT61" s="249"/>
      <c r="TOU61" s="249"/>
      <c r="TOV61" s="249"/>
      <c r="TOW61" s="249"/>
      <c r="TOX61" s="249"/>
      <c r="TOY61" s="249"/>
      <c r="TOZ61" s="249"/>
      <c r="TPA61" s="249"/>
      <c r="TPB61" s="249"/>
      <c r="TPC61" s="249"/>
      <c r="TPD61" s="249"/>
      <c r="TPE61" s="249"/>
      <c r="TPF61" s="249"/>
      <c r="TPG61" s="249"/>
      <c r="TPH61" s="249"/>
      <c r="TPI61" s="249"/>
      <c r="TPJ61" s="249"/>
      <c r="TPK61" s="249"/>
      <c r="TPL61" s="249"/>
      <c r="TPM61" s="249"/>
      <c r="TPN61" s="249"/>
      <c r="TPO61" s="249"/>
      <c r="TPP61" s="249"/>
      <c r="TPQ61" s="249"/>
      <c r="TPR61" s="249"/>
      <c r="TPS61" s="249"/>
      <c r="TPT61" s="249"/>
      <c r="TPU61" s="249"/>
      <c r="TPV61" s="249"/>
      <c r="TPW61" s="249"/>
      <c r="TPX61" s="249"/>
      <c r="TPY61" s="249"/>
      <c r="TPZ61" s="249"/>
      <c r="TQA61" s="249"/>
      <c r="TQB61" s="249"/>
      <c r="TQC61" s="249"/>
      <c r="TQD61" s="249"/>
      <c r="TQE61" s="249"/>
      <c r="TQF61" s="249"/>
      <c r="TQG61" s="249"/>
      <c r="TQH61" s="249"/>
      <c r="TQI61" s="249"/>
      <c r="TQJ61" s="249"/>
      <c r="TQK61" s="249"/>
      <c r="TQL61" s="249"/>
      <c r="TQM61" s="249"/>
      <c r="TQN61" s="249"/>
      <c r="TQO61" s="249"/>
      <c r="TQP61" s="249"/>
      <c r="TQQ61" s="249"/>
      <c r="TQR61" s="249"/>
      <c r="TQS61" s="249"/>
      <c r="TQT61" s="249"/>
      <c r="TQU61" s="249"/>
      <c r="TQV61" s="249"/>
      <c r="TQW61" s="249"/>
      <c r="TQX61" s="249"/>
      <c r="TQY61" s="249"/>
      <c r="TQZ61" s="249"/>
      <c r="TRA61" s="249"/>
      <c r="TRB61" s="249"/>
      <c r="TRC61" s="249"/>
      <c r="TRD61" s="249"/>
      <c r="TRE61" s="249"/>
      <c r="TRF61" s="249"/>
      <c r="TRG61" s="249"/>
      <c r="TRH61" s="249"/>
      <c r="TRI61" s="249"/>
      <c r="TRJ61" s="249"/>
      <c r="TRK61" s="249"/>
      <c r="TRL61" s="249"/>
      <c r="TRM61" s="249"/>
      <c r="TRN61" s="249"/>
      <c r="TRO61" s="249"/>
      <c r="TRP61" s="249"/>
      <c r="TRQ61" s="249"/>
      <c r="TRR61" s="249"/>
      <c r="TRS61" s="249"/>
      <c r="TRT61" s="249"/>
      <c r="TRU61" s="249"/>
      <c r="TRV61" s="249"/>
      <c r="TRW61" s="249"/>
      <c r="TRX61" s="249"/>
      <c r="TRY61" s="249"/>
      <c r="TRZ61" s="249"/>
      <c r="TSA61" s="249"/>
      <c r="TSB61" s="249"/>
      <c r="TSC61" s="249"/>
      <c r="TSD61" s="249"/>
      <c r="TSE61" s="249"/>
      <c r="TSF61" s="249"/>
      <c r="TSG61" s="249"/>
      <c r="TSH61" s="249"/>
      <c r="TSI61" s="249"/>
      <c r="TSJ61" s="249"/>
      <c r="TSK61" s="249"/>
      <c r="TSL61" s="249"/>
      <c r="TSM61" s="249"/>
      <c r="TSN61" s="249"/>
      <c r="TSO61" s="249"/>
      <c r="TSP61" s="249"/>
      <c r="TSQ61" s="249"/>
      <c r="TSR61" s="249"/>
      <c r="TSS61" s="249"/>
      <c r="TST61" s="249"/>
      <c r="TSU61" s="249"/>
      <c r="TSV61" s="249"/>
      <c r="TSW61" s="249"/>
      <c r="TSX61" s="249"/>
      <c r="TSY61" s="249"/>
      <c r="TSZ61" s="249"/>
      <c r="TTA61" s="249"/>
      <c r="TTB61" s="249"/>
      <c r="TTC61" s="249"/>
      <c r="TTD61" s="249"/>
      <c r="TTE61" s="249"/>
      <c r="TTF61" s="249"/>
      <c r="TTG61" s="249"/>
      <c r="TTH61" s="249"/>
      <c r="TTI61" s="249"/>
      <c r="TTJ61" s="249"/>
      <c r="TTK61" s="249"/>
      <c r="TTL61" s="249"/>
      <c r="TTM61" s="249"/>
      <c r="TTN61" s="249"/>
      <c r="TTO61" s="249"/>
      <c r="TTP61" s="249"/>
      <c r="TTQ61" s="249"/>
      <c r="TTR61" s="249"/>
      <c r="TTS61" s="249"/>
      <c r="TTT61" s="249"/>
      <c r="TTU61" s="249"/>
      <c r="TTV61" s="249"/>
      <c r="TTW61" s="249"/>
      <c r="TTX61" s="249"/>
      <c r="TTY61" s="249"/>
      <c r="TTZ61" s="249"/>
      <c r="TUA61" s="249"/>
      <c r="TUB61" s="249"/>
      <c r="TUC61" s="249"/>
      <c r="TUD61" s="249"/>
      <c r="TUE61" s="249"/>
      <c r="TUF61" s="249"/>
      <c r="TUG61" s="249"/>
      <c r="TUH61" s="249"/>
      <c r="TUI61" s="249"/>
      <c r="TUJ61" s="249"/>
      <c r="TUK61" s="249"/>
      <c r="TUL61" s="249"/>
      <c r="TUM61" s="249"/>
      <c r="TUN61" s="249"/>
      <c r="TUO61" s="249"/>
      <c r="TUP61" s="249"/>
      <c r="TUQ61" s="249"/>
      <c r="TUR61" s="249"/>
      <c r="TUS61" s="249"/>
      <c r="TUT61" s="249"/>
      <c r="TUU61" s="249"/>
      <c r="TUV61" s="249"/>
      <c r="TUW61" s="249"/>
      <c r="TUX61" s="249"/>
      <c r="TUY61" s="249"/>
      <c r="TUZ61" s="249"/>
      <c r="TVA61" s="249"/>
      <c r="TVB61" s="249"/>
      <c r="TVC61" s="249"/>
      <c r="TVD61" s="249"/>
      <c r="TVE61" s="249"/>
      <c r="TVF61" s="249"/>
      <c r="TVG61" s="249"/>
      <c r="TVH61" s="249"/>
      <c r="TVI61" s="249"/>
      <c r="TVJ61" s="249"/>
      <c r="TVK61" s="249"/>
      <c r="TVL61" s="249"/>
      <c r="TVM61" s="249"/>
      <c r="TVN61" s="249"/>
      <c r="TVO61" s="249"/>
      <c r="TVP61" s="249"/>
      <c r="TVQ61" s="249"/>
      <c r="TVR61" s="249"/>
      <c r="TVS61" s="249"/>
      <c r="TVT61" s="249"/>
      <c r="TVU61" s="249"/>
      <c r="TVV61" s="249"/>
      <c r="TVW61" s="249"/>
      <c r="TVX61" s="249"/>
      <c r="TVY61" s="249"/>
      <c r="TVZ61" s="249"/>
      <c r="TWA61" s="249"/>
      <c r="TWB61" s="249"/>
      <c r="TWC61" s="249"/>
      <c r="TWD61" s="249"/>
      <c r="TWE61" s="249"/>
      <c r="TWF61" s="249"/>
      <c r="TWG61" s="249"/>
      <c r="TWH61" s="249"/>
      <c r="TWI61" s="249"/>
      <c r="TWJ61" s="249"/>
      <c r="TWK61" s="249"/>
      <c r="TWL61" s="249"/>
      <c r="TWM61" s="249"/>
      <c r="TWN61" s="249"/>
      <c r="TWO61" s="249"/>
      <c r="TWP61" s="249"/>
      <c r="TWQ61" s="249"/>
      <c r="TWR61" s="249"/>
      <c r="TWS61" s="249"/>
      <c r="TWT61" s="249"/>
      <c r="TWU61" s="249"/>
      <c r="TWV61" s="249"/>
      <c r="TWW61" s="249"/>
      <c r="TWX61" s="249"/>
      <c r="TWY61" s="249"/>
      <c r="TWZ61" s="249"/>
      <c r="TXA61" s="249"/>
      <c r="TXB61" s="249"/>
      <c r="TXC61" s="249"/>
      <c r="TXD61" s="249"/>
      <c r="TXE61" s="249"/>
      <c r="TXF61" s="249"/>
      <c r="TXG61" s="249"/>
      <c r="TXH61" s="249"/>
      <c r="TXI61" s="249"/>
      <c r="TXJ61" s="249"/>
      <c r="TXK61" s="249"/>
      <c r="TXL61" s="249"/>
      <c r="TXM61" s="249"/>
      <c r="TXN61" s="249"/>
      <c r="TXO61" s="249"/>
      <c r="TXP61" s="249"/>
      <c r="TXQ61" s="249"/>
      <c r="TXR61" s="249"/>
      <c r="TXS61" s="249"/>
      <c r="TXT61" s="249"/>
      <c r="TXU61" s="249"/>
      <c r="TXV61" s="249"/>
      <c r="TXW61" s="249"/>
      <c r="TXX61" s="249"/>
      <c r="TXY61" s="249"/>
      <c r="TXZ61" s="249"/>
      <c r="TYA61" s="249"/>
      <c r="TYB61" s="249"/>
      <c r="TYC61" s="249"/>
      <c r="TYD61" s="249"/>
      <c r="TYE61" s="249"/>
      <c r="TYF61" s="249"/>
      <c r="TYG61" s="249"/>
      <c r="TYH61" s="249"/>
      <c r="TYI61" s="249"/>
      <c r="TYJ61" s="249"/>
      <c r="TYK61" s="249"/>
      <c r="TYL61" s="249"/>
      <c r="TYM61" s="249"/>
      <c r="TYN61" s="249"/>
      <c r="TYO61" s="249"/>
      <c r="TYP61" s="249"/>
      <c r="TYQ61" s="249"/>
      <c r="TYR61" s="249"/>
      <c r="TYS61" s="249"/>
      <c r="TYT61" s="249"/>
      <c r="TYU61" s="249"/>
      <c r="TYV61" s="249"/>
      <c r="TYW61" s="249"/>
      <c r="TYX61" s="249"/>
      <c r="TYY61" s="249"/>
      <c r="TYZ61" s="249"/>
      <c r="TZA61" s="249"/>
      <c r="TZB61" s="249"/>
      <c r="TZC61" s="249"/>
      <c r="TZD61" s="249"/>
      <c r="TZE61" s="249"/>
      <c r="TZF61" s="249"/>
      <c r="TZG61" s="249"/>
      <c r="TZH61" s="249"/>
      <c r="TZI61" s="249"/>
      <c r="TZJ61" s="249"/>
      <c r="TZK61" s="249"/>
      <c r="TZL61" s="249"/>
      <c r="TZM61" s="249"/>
      <c r="TZN61" s="249"/>
      <c r="TZO61" s="249"/>
      <c r="TZP61" s="249"/>
      <c r="TZQ61" s="249"/>
      <c r="TZR61" s="249"/>
      <c r="TZS61" s="249"/>
      <c r="TZT61" s="249"/>
      <c r="TZU61" s="249"/>
      <c r="TZV61" s="249"/>
      <c r="TZW61" s="249"/>
      <c r="TZX61" s="249"/>
      <c r="TZY61" s="249"/>
      <c r="TZZ61" s="249"/>
      <c r="UAA61" s="249"/>
      <c r="UAB61" s="249"/>
      <c r="UAC61" s="249"/>
      <c r="UAD61" s="249"/>
      <c r="UAE61" s="249"/>
      <c r="UAF61" s="249"/>
      <c r="UAG61" s="249"/>
      <c r="UAH61" s="249"/>
      <c r="UAI61" s="249"/>
      <c r="UAJ61" s="249"/>
      <c r="UAK61" s="249"/>
      <c r="UAL61" s="249"/>
      <c r="UAM61" s="249"/>
      <c r="UAN61" s="249"/>
      <c r="UAO61" s="249"/>
      <c r="UAP61" s="249"/>
      <c r="UAQ61" s="249"/>
      <c r="UAR61" s="249"/>
      <c r="UAS61" s="249"/>
      <c r="UAT61" s="249"/>
      <c r="UAU61" s="249"/>
      <c r="UAV61" s="249"/>
      <c r="UAW61" s="249"/>
      <c r="UAX61" s="249"/>
      <c r="UAY61" s="249"/>
      <c r="UAZ61" s="249"/>
      <c r="UBA61" s="249"/>
      <c r="UBB61" s="249"/>
      <c r="UBC61" s="249"/>
      <c r="UBD61" s="249"/>
      <c r="UBE61" s="249"/>
      <c r="UBF61" s="249"/>
      <c r="UBG61" s="249"/>
      <c r="UBH61" s="249"/>
      <c r="UBI61" s="249"/>
      <c r="UBJ61" s="249"/>
      <c r="UBK61" s="249"/>
      <c r="UBL61" s="249"/>
      <c r="UBM61" s="249"/>
      <c r="UBN61" s="249"/>
      <c r="UBO61" s="249"/>
      <c r="UBP61" s="249"/>
      <c r="UBQ61" s="249"/>
      <c r="UBR61" s="249"/>
      <c r="UBS61" s="249"/>
      <c r="UBT61" s="249"/>
      <c r="UBU61" s="249"/>
      <c r="UBV61" s="249"/>
      <c r="UBW61" s="249"/>
      <c r="UBX61" s="249"/>
      <c r="UBY61" s="249"/>
      <c r="UBZ61" s="249"/>
      <c r="UCA61" s="249"/>
      <c r="UCB61" s="249"/>
      <c r="UCC61" s="249"/>
      <c r="UCD61" s="249"/>
      <c r="UCE61" s="249"/>
      <c r="UCF61" s="249"/>
      <c r="UCG61" s="249"/>
      <c r="UCH61" s="249"/>
      <c r="UCI61" s="249"/>
      <c r="UCJ61" s="249"/>
      <c r="UCK61" s="249"/>
      <c r="UCL61" s="249"/>
      <c r="UCM61" s="249"/>
      <c r="UCN61" s="249"/>
      <c r="UCO61" s="249"/>
      <c r="UCP61" s="249"/>
      <c r="UCQ61" s="249"/>
      <c r="UCR61" s="249"/>
      <c r="UCS61" s="249"/>
      <c r="UCT61" s="249"/>
      <c r="UCU61" s="249"/>
      <c r="UCV61" s="249"/>
      <c r="UCW61" s="249"/>
      <c r="UCX61" s="249"/>
      <c r="UCY61" s="249"/>
      <c r="UCZ61" s="249"/>
      <c r="UDA61" s="249"/>
      <c r="UDB61" s="249"/>
      <c r="UDC61" s="249"/>
      <c r="UDD61" s="249"/>
      <c r="UDE61" s="249"/>
      <c r="UDF61" s="249"/>
      <c r="UDG61" s="249"/>
      <c r="UDH61" s="249"/>
      <c r="UDI61" s="249"/>
      <c r="UDJ61" s="249"/>
      <c r="UDK61" s="249"/>
      <c r="UDL61" s="249"/>
      <c r="UDM61" s="249"/>
      <c r="UDN61" s="249"/>
      <c r="UDO61" s="249"/>
      <c r="UDP61" s="249"/>
      <c r="UDQ61" s="249"/>
      <c r="UDR61" s="249"/>
      <c r="UDS61" s="249"/>
      <c r="UDT61" s="249"/>
      <c r="UDU61" s="249"/>
      <c r="UDV61" s="249"/>
      <c r="UDW61" s="249"/>
      <c r="UDX61" s="249"/>
      <c r="UDY61" s="249"/>
      <c r="UDZ61" s="249"/>
      <c r="UEA61" s="249"/>
      <c r="UEB61" s="249"/>
      <c r="UEC61" s="249"/>
      <c r="UED61" s="249"/>
      <c r="UEE61" s="249"/>
      <c r="UEF61" s="249"/>
      <c r="UEG61" s="249"/>
      <c r="UEH61" s="249"/>
      <c r="UEI61" s="249"/>
      <c r="UEJ61" s="249"/>
      <c r="UEK61" s="249"/>
      <c r="UEL61" s="249"/>
      <c r="UEM61" s="249"/>
      <c r="UEN61" s="249"/>
      <c r="UEO61" s="249"/>
      <c r="UEP61" s="249"/>
      <c r="UEQ61" s="249"/>
      <c r="UER61" s="249"/>
      <c r="UES61" s="249"/>
      <c r="UET61" s="249"/>
      <c r="UEU61" s="249"/>
      <c r="UEV61" s="249"/>
      <c r="UEW61" s="249"/>
      <c r="UEX61" s="249"/>
      <c r="UEY61" s="249"/>
      <c r="UEZ61" s="249"/>
      <c r="UFA61" s="249"/>
      <c r="UFB61" s="249"/>
      <c r="UFC61" s="249"/>
      <c r="UFD61" s="249"/>
      <c r="UFE61" s="249"/>
      <c r="UFF61" s="249"/>
      <c r="UFG61" s="249"/>
      <c r="UFH61" s="249"/>
      <c r="UFI61" s="249"/>
      <c r="UFJ61" s="249"/>
      <c r="UFK61" s="249"/>
      <c r="UFL61" s="249"/>
      <c r="UFM61" s="249"/>
      <c r="UFN61" s="249"/>
      <c r="UFO61" s="249"/>
      <c r="UFP61" s="249"/>
      <c r="UFQ61" s="249"/>
      <c r="UFR61" s="249"/>
      <c r="UFS61" s="249"/>
      <c r="UFT61" s="249"/>
      <c r="UFU61" s="249"/>
      <c r="UFV61" s="249"/>
      <c r="UFW61" s="249"/>
      <c r="UFX61" s="249"/>
      <c r="UFY61" s="249"/>
      <c r="UFZ61" s="249"/>
      <c r="UGA61" s="249"/>
      <c r="UGB61" s="249"/>
      <c r="UGC61" s="249"/>
      <c r="UGD61" s="249"/>
      <c r="UGE61" s="249"/>
      <c r="UGF61" s="249"/>
      <c r="UGG61" s="249"/>
      <c r="UGH61" s="249"/>
      <c r="UGI61" s="249"/>
      <c r="UGJ61" s="249"/>
      <c r="UGK61" s="249"/>
      <c r="UGL61" s="249"/>
      <c r="UGM61" s="249"/>
      <c r="UGN61" s="249"/>
      <c r="UGO61" s="249"/>
      <c r="UGP61" s="249"/>
      <c r="UGQ61" s="249"/>
      <c r="UGR61" s="249"/>
      <c r="UGS61" s="249"/>
      <c r="UGT61" s="249"/>
      <c r="UGU61" s="249"/>
      <c r="UGV61" s="249"/>
      <c r="UGW61" s="249"/>
      <c r="UGX61" s="249"/>
      <c r="UGY61" s="249"/>
      <c r="UGZ61" s="249"/>
      <c r="UHA61" s="249"/>
      <c r="UHB61" s="249"/>
      <c r="UHC61" s="249"/>
      <c r="UHD61" s="249"/>
      <c r="UHE61" s="249"/>
      <c r="UHF61" s="249"/>
      <c r="UHG61" s="249"/>
      <c r="UHH61" s="249"/>
      <c r="UHI61" s="249"/>
      <c r="UHJ61" s="249"/>
      <c r="UHK61" s="249"/>
      <c r="UHL61" s="249"/>
      <c r="UHM61" s="249"/>
      <c r="UHN61" s="249"/>
      <c r="UHO61" s="249"/>
      <c r="UHP61" s="249"/>
      <c r="UHQ61" s="249"/>
      <c r="UHR61" s="249"/>
      <c r="UHS61" s="249"/>
      <c r="UHT61" s="249"/>
      <c r="UHU61" s="249"/>
      <c r="UHV61" s="249"/>
      <c r="UHW61" s="249"/>
      <c r="UHX61" s="249"/>
      <c r="UHY61" s="249"/>
      <c r="UHZ61" s="249"/>
      <c r="UIA61" s="249"/>
      <c r="UIB61" s="249"/>
      <c r="UIC61" s="249"/>
      <c r="UID61" s="249"/>
      <c r="UIE61" s="249"/>
      <c r="UIF61" s="249"/>
      <c r="UIG61" s="249"/>
      <c r="UIH61" s="249"/>
      <c r="UII61" s="249"/>
      <c r="UIJ61" s="249"/>
      <c r="UIK61" s="249"/>
      <c r="UIL61" s="249"/>
      <c r="UIM61" s="249"/>
      <c r="UIN61" s="249"/>
      <c r="UIO61" s="249"/>
      <c r="UIP61" s="249"/>
      <c r="UIQ61" s="249"/>
      <c r="UIR61" s="249"/>
      <c r="UIS61" s="249"/>
      <c r="UIT61" s="249"/>
      <c r="UIU61" s="249"/>
      <c r="UIV61" s="249"/>
      <c r="UIW61" s="249"/>
      <c r="UIX61" s="249"/>
      <c r="UIY61" s="249"/>
      <c r="UIZ61" s="249"/>
      <c r="UJA61" s="249"/>
      <c r="UJB61" s="249"/>
      <c r="UJC61" s="249"/>
      <c r="UJD61" s="249"/>
      <c r="UJE61" s="249"/>
      <c r="UJF61" s="249"/>
      <c r="UJG61" s="249"/>
      <c r="UJH61" s="249"/>
      <c r="UJI61" s="249"/>
      <c r="UJJ61" s="249"/>
      <c r="UJK61" s="249"/>
      <c r="UJL61" s="249"/>
      <c r="UJM61" s="249"/>
      <c r="UJN61" s="249"/>
      <c r="UJO61" s="249"/>
      <c r="UJP61" s="249"/>
      <c r="UJQ61" s="249"/>
      <c r="UJR61" s="249"/>
      <c r="UJS61" s="249"/>
      <c r="UJT61" s="249"/>
      <c r="UJU61" s="249"/>
      <c r="UJV61" s="249"/>
      <c r="UJW61" s="249"/>
      <c r="UJX61" s="249"/>
      <c r="UJY61" s="249"/>
      <c r="UJZ61" s="249"/>
      <c r="UKA61" s="249"/>
      <c r="UKB61" s="249"/>
      <c r="UKC61" s="249"/>
      <c r="UKD61" s="249"/>
      <c r="UKE61" s="249"/>
      <c r="UKF61" s="249"/>
      <c r="UKG61" s="249"/>
      <c r="UKH61" s="249"/>
      <c r="UKI61" s="249"/>
      <c r="UKJ61" s="249"/>
      <c r="UKK61" s="249"/>
      <c r="UKL61" s="249"/>
      <c r="UKM61" s="249"/>
      <c r="UKN61" s="249"/>
      <c r="UKO61" s="249"/>
      <c r="UKP61" s="249"/>
      <c r="UKQ61" s="249"/>
      <c r="UKR61" s="249"/>
      <c r="UKS61" s="249"/>
      <c r="UKT61" s="249"/>
      <c r="UKU61" s="249"/>
      <c r="UKV61" s="249"/>
      <c r="UKW61" s="249"/>
      <c r="UKX61" s="249"/>
      <c r="UKY61" s="249"/>
      <c r="UKZ61" s="249"/>
      <c r="ULA61" s="249"/>
      <c r="ULB61" s="249"/>
      <c r="ULC61" s="249"/>
      <c r="ULD61" s="249"/>
      <c r="ULE61" s="249"/>
      <c r="ULF61" s="249"/>
      <c r="ULG61" s="249"/>
      <c r="ULH61" s="249"/>
      <c r="ULI61" s="249"/>
      <c r="ULJ61" s="249"/>
      <c r="ULK61" s="249"/>
      <c r="ULL61" s="249"/>
      <c r="ULM61" s="249"/>
      <c r="ULN61" s="249"/>
      <c r="ULO61" s="249"/>
      <c r="ULP61" s="249"/>
      <c r="ULQ61" s="249"/>
      <c r="ULR61" s="249"/>
      <c r="ULS61" s="249"/>
      <c r="ULT61" s="249"/>
      <c r="ULU61" s="249"/>
      <c r="ULV61" s="249"/>
      <c r="ULW61" s="249"/>
      <c r="ULX61" s="249"/>
      <c r="ULY61" s="249"/>
      <c r="ULZ61" s="249"/>
      <c r="UMA61" s="249"/>
      <c r="UMB61" s="249"/>
      <c r="UMC61" s="249"/>
      <c r="UMD61" s="249"/>
      <c r="UME61" s="249"/>
      <c r="UMF61" s="249"/>
      <c r="UMG61" s="249"/>
      <c r="UMH61" s="249"/>
      <c r="UMI61" s="249"/>
      <c r="UMJ61" s="249"/>
      <c r="UMK61" s="249"/>
      <c r="UML61" s="249"/>
      <c r="UMM61" s="249"/>
      <c r="UMN61" s="249"/>
      <c r="UMO61" s="249"/>
      <c r="UMP61" s="249"/>
      <c r="UMQ61" s="249"/>
      <c r="UMR61" s="249"/>
      <c r="UMS61" s="249"/>
      <c r="UMT61" s="249"/>
      <c r="UMU61" s="249"/>
      <c r="UMV61" s="249"/>
      <c r="UMW61" s="249"/>
      <c r="UMX61" s="249"/>
      <c r="UMY61" s="249"/>
      <c r="UMZ61" s="249"/>
      <c r="UNA61" s="249"/>
      <c r="UNB61" s="249"/>
      <c r="UNC61" s="249"/>
      <c r="UND61" s="249"/>
      <c r="UNE61" s="249"/>
      <c r="UNF61" s="249"/>
      <c r="UNG61" s="249"/>
      <c r="UNH61" s="249"/>
      <c r="UNI61" s="249"/>
      <c r="UNJ61" s="249"/>
      <c r="UNK61" s="249"/>
      <c r="UNL61" s="249"/>
      <c r="UNM61" s="249"/>
      <c r="UNN61" s="249"/>
      <c r="UNO61" s="249"/>
      <c r="UNP61" s="249"/>
      <c r="UNQ61" s="249"/>
      <c r="UNR61" s="249"/>
      <c r="UNS61" s="249"/>
      <c r="UNT61" s="249"/>
      <c r="UNU61" s="249"/>
      <c r="UNV61" s="249"/>
      <c r="UNW61" s="249"/>
      <c r="UNX61" s="249"/>
      <c r="UNY61" s="249"/>
      <c r="UNZ61" s="249"/>
      <c r="UOA61" s="249"/>
      <c r="UOB61" s="249"/>
      <c r="UOC61" s="249"/>
      <c r="UOD61" s="249"/>
      <c r="UOE61" s="249"/>
      <c r="UOF61" s="249"/>
      <c r="UOG61" s="249"/>
      <c r="UOH61" s="249"/>
      <c r="UOI61" s="249"/>
      <c r="UOJ61" s="249"/>
      <c r="UOK61" s="249"/>
      <c r="UOL61" s="249"/>
      <c r="UOM61" s="249"/>
      <c r="UON61" s="249"/>
      <c r="UOO61" s="249"/>
      <c r="UOP61" s="249"/>
      <c r="UOQ61" s="249"/>
      <c r="UOR61" s="249"/>
      <c r="UOS61" s="249"/>
      <c r="UOT61" s="249"/>
      <c r="UOU61" s="249"/>
      <c r="UOV61" s="249"/>
      <c r="UOW61" s="249"/>
      <c r="UOX61" s="249"/>
      <c r="UOY61" s="249"/>
      <c r="UOZ61" s="249"/>
      <c r="UPA61" s="249"/>
      <c r="UPB61" s="249"/>
      <c r="UPC61" s="249"/>
      <c r="UPD61" s="249"/>
      <c r="UPE61" s="249"/>
      <c r="UPF61" s="249"/>
      <c r="UPG61" s="249"/>
      <c r="UPH61" s="249"/>
      <c r="UPI61" s="249"/>
      <c r="UPJ61" s="249"/>
      <c r="UPK61" s="249"/>
      <c r="UPL61" s="249"/>
      <c r="UPM61" s="249"/>
      <c r="UPN61" s="249"/>
      <c r="UPO61" s="249"/>
      <c r="UPP61" s="249"/>
      <c r="UPQ61" s="249"/>
      <c r="UPR61" s="249"/>
      <c r="UPS61" s="249"/>
      <c r="UPT61" s="249"/>
      <c r="UPU61" s="249"/>
      <c r="UPV61" s="249"/>
      <c r="UPW61" s="249"/>
      <c r="UPX61" s="249"/>
      <c r="UPY61" s="249"/>
      <c r="UPZ61" s="249"/>
      <c r="UQA61" s="249"/>
      <c r="UQB61" s="249"/>
      <c r="UQC61" s="249"/>
      <c r="UQD61" s="249"/>
      <c r="UQE61" s="249"/>
      <c r="UQF61" s="249"/>
      <c r="UQG61" s="249"/>
      <c r="UQH61" s="249"/>
      <c r="UQI61" s="249"/>
      <c r="UQJ61" s="249"/>
      <c r="UQK61" s="249"/>
      <c r="UQL61" s="249"/>
      <c r="UQM61" s="249"/>
      <c r="UQN61" s="249"/>
      <c r="UQO61" s="249"/>
      <c r="UQP61" s="249"/>
      <c r="UQQ61" s="249"/>
      <c r="UQR61" s="249"/>
      <c r="UQS61" s="249"/>
      <c r="UQT61" s="249"/>
      <c r="UQU61" s="249"/>
      <c r="UQV61" s="249"/>
      <c r="UQW61" s="249"/>
      <c r="UQX61" s="249"/>
      <c r="UQY61" s="249"/>
      <c r="UQZ61" s="249"/>
      <c r="URA61" s="249"/>
      <c r="URB61" s="249"/>
      <c r="URC61" s="249"/>
      <c r="URD61" s="249"/>
      <c r="URE61" s="249"/>
      <c r="URF61" s="249"/>
      <c r="URG61" s="249"/>
      <c r="URH61" s="249"/>
      <c r="URI61" s="249"/>
      <c r="URJ61" s="249"/>
      <c r="URK61" s="249"/>
      <c r="URL61" s="249"/>
      <c r="URM61" s="249"/>
      <c r="URN61" s="249"/>
      <c r="URO61" s="249"/>
      <c r="URP61" s="249"/>
      <c r="URQ61" s="249"/>
      <c r="URR61" s="249"/>
      <c r="URS61" s="249"/>
      <c r="URT61" s="249"/>
      <c r="URU61" s="249"/>
      <c r="URV61" s="249"/>
      <c r="URW61" s="249"/>
      <c r="URX61" s="249"/>
      <c r="URY61" s="249"/>
      <c r="URZ61" s="249"/>
      <c r="USA61" s="249"/>
      <c r="USB61" s="249"/>
      <c r="USC61" s="249"/>
      <c r="USD61" s="249"/>
      <c r="USE61" s="249"/>
      <c r="USF61" s="249"/>
      <c r="USG61" s="249"/>
      <c r="USH61" s="249"/>
      <c r="USI61" s="249"/>
      <c r="USJ61" s="249"/>
      <c r="USK61" s="249"/>
      <c r="USL61" s="249"/>
      <c r="USM61" s="249"/>
      <c r="USN61" s="249"/>
      <c r="USO61" s="249"/>
      <c r="USP61" s="249"/>
      <c r="USQ61" s="249"/>
      <c r="USR61" s="249"/>
      <c r="USS61" s="249"/>
      <c r="UST61" s="249"/>
      <c r="USU61" s="249"/>
      <c r="USV61" s="249"/>
      <c r="USW61" s="249"/>
      <c r="USX61" s="249"/>
      <c r="USY61" s="249"/>
      <c r="USZ61" s="249"/>
      <c r="UTA61" s="249"/>
      <c r="UTB61" s="249"/>
      <c r="UTC61" s="249"/>
      <c r="UTD61" s="249"/>
      <c r="UTE61" s="249"/>
      <c r="UTF61" s="249"/>
      <c r="UTG61" s="249"/>
      <c r="UTH61" s="249"/>
      <c r="UTI61" s="249"/>
      <c r="UTJ61" s="249"/>
      <c r="UTK61" s="249"/>
      <c r="UTL61" s="249"/>
      <c r="UTM61" s="249"/>
      <c r="UTN61" s="249"/>
      <c r="UTO61" s="249"/>
      <c r="UTP61" s="249"/>
      <c r="UTQ61" s="249"/>
      <c r="UTR61" s="249"/>
      <c r="UTS61" s="249"/>
      <c r="UTT61" s="249"/>
      <c r="UTU61" s="249"/>
      <c r="UTV61" s="249"/>
      <c r="UTW61" s="249"/>
      <c r="UTX61" s="249"/>
      <c r="UTY61" s="249"/>
      <c r="UTZ61" s="249"/>
      <c r="UUA61" s="249"/>
      <c r="UUB61" s="249"/>
      <c r="UUC61" s="249"/>
      <c r="UUD61" s="249"/>
      <c r="UUE61" s="249"/>
      <c r="UUF61" s="249"/>
      <c r="UUG61" s="249"/>
      <c r="UUH61" s="249"/>
      <c r="UUI61" s="249"/>
      <c r="UUJ61" s="249"/>
      <c r="UUK61" s="249"/>
      <c r="UUL61" s="249"/>
      <c r="UUM61" s="249"/>
      <c r="UUN61" s="249"/>
      <c r="UUO61" s="249"/>
      <c r="UUP61" s="249"/>
      <c r="UUQ61" s="249"/>
      <c r="UUR61" s="249"/>
      <c r="UUS61" s="249"/>
      <c r="UUT61" s="249"/>
      <c r="UUU61" s="249"/>
      <c r="UUV61" s="249"/>
      <c r="UUW61" s="249"/>
      <c r="UUX61" s="249"/>
      <c r="UUY61" s="249"/>
      <c r="UUZ61" s="249"/>
      <c r="UVA61" s="249"/>
      <c r="UVB61" s="249"/>
      <c r="UVC61" s="249"/>
      <c r="UVD61" s="249"/>
      <c r="UVE61" s="249"/>
      <c r="UVF61" s="249"/>
      <c r="UVG61" s="249"/>
      <c r="UVH61" s="249"/>
      <c r="UVI61" s="249"/>
      <c r="UVJ61" s="249"/>
      <c r="UVK61" s="249"/>
      <c r="UVL61" s="249"/>
      <c r="UVM61" s="249"/>
      <c r="UVN61" s="249"/>
      <c r="UVO61" s="249"/>
      <c r="UVP61" s="249"/>
      <c r="UVQ61" s="249"/>
      <c r="UVR61" s="249"/>
      <c r="UVS61" s="249"/>
      <c r="UVT61" s="249"/>
      <c r="UVU61" s="249"/>
      <c r="UVV61" s="249"/>
      <c r="UVW61" s="249"/>
      <c r="UVX61" s="249"/>
      <c r="UVY61" s="249"/>
      <c r="UVZ61" s="249"/>
      <c r="UWA61" s="249"/>
      <c r="UWB61" s="249"/>
      <c r="UWC61" s="249"/>
      <c r="UWD61" s="249"/>
      <c r="UWE61" s="249"/>
      <c r="UWF61" s="249"/>
      <c r="UWG61" s="249"/>
      <c r="UWH61" s="249"/>
      <c r="UWI61" s="249"/>
      <c r="UWJ61" s="249"/>
      <c r="UWK61" s="249"/>
      <c r="UWL61" s="249"/>
      <c r="UWM61" s="249"/>
      <c r="UWN61" s="249"/>
      <c r="UWO61" s="249"/>
      <c r="UWP61" s="249"/>
      <c r="UWQ61" s="249"/>
      <c r="UWR61" s="249"/>
      <c r="UWS61" s="249"/>
      <c r="UWT61" s="249"/>
      <c r="UWU61" s="249"/>
      <c r="UWV61" s="249"/>
      <c r="UWW61" s="249"/>
      <c r="UWX61" s="249"/>
      <c r="UWY61" s="249"/>
      <c r="UWZ61" s="249"/>
      <c r="UXA61" s="249"/>
      <c r="UXB61" s="249"/>
      <c r="UXC61" s="249"/>
      <c r="UXD61" s="249"/>
      <c r="UXE61" s="249"/>
      <c r="UXF61" s="249"/>
      <c r="UXG61" s="249"/>
      <c r="UXH61" s="249"/>
      <c r="UXI61" s="249"/>
      <c r="UXJ61" s="249"/>
      <c r="UXK61" s="249"/>
      <c r="UXL61" s="249"/>
      <c r="UXM61" s="249"/>
      <c r="UXN61" s="249"/>
      <c r="UXO61" s="249"/>
      <c r="UXP61" s="249"/>
      <c r="UXQ61" s="249"/>
      <c r="UXR61" s="249"/>
      <c r="UXS61" s="249"/>
      <c r="UXT61" s="249"/>
      <c r="UXU61" s="249"/>
      <c r="UXV61" s="249"/>
      <c r="UXW61" s="249"/>
      <c r="UXX61" s="249"/>
      <c r="UXY61" s="249"/>
      <c r="UXZ61" s="249"/>
      <c r="UYA61" s="249"/>
      <c r="UYB61" s="249"/>
      <c r="UYC61" s="249"/>
      <c r="UYD61" s="249"/>
      <c r="UYE61" s="249"/>
      <c r="UYF61" s="249"/>
      <c r="UYG61" s="249"/>
      <c r="UYH61" s="249"/>
      <c r="UYI61" s="249"/>
      <c r="UYJ61" s="249"/>
      <c r="UYK61" s="249"/>
      <c r="UYL61" s="249"/>
      <c r="UYM61" s="249"/>
      <c r="UYN61" s="249"/>
      <c r="UYO61" s="249"/>
      <c r="UYP61" s="249"/>
      <c r="UYQ61" s="249"/>
      <c r="UYR61" s="249"/>
      <c r="UYS61" s="249"/>
      <c r="UYT61" s="249"/>
      <c r="UYU61" s="249"/>
      <c r="UYV61" s="249"/>
      <c r="UYW61" s="249"/>
      <c r="UYX61" s="249"/>
      <c r="UYY61" s="249"/>
      <c r="UYZ61" s="249"/>
      <c r="UZA61" s="249"/>
      <c r="UZB61" s="249"/>
      <c r="UZC61" s="249"/>
      <c r="UZD61" s="249"/>
      <c r="UZE61" s="249"/>
      <c r="UZF61" s="249"/>
      <c r="UZG61" s="249"/>
      <c r="UZH61" s="249"/>
      <c r="UZI61" s="249"/>
      <c r="UZJ61" s="249"/>
      <c r="UZK61" s="249"/>
      <c r="UZL61" s="249"/>
      <c r="UZM61" s="249"/>
      <c r="UZN61" s="249"/>
      <c r="UZO61" s="249"/>
      <c r="UZP61" s="249"/>
      <c r="UZQ61" s="249"/>
      <c r="UZR61" s="249"/>
      <c r="UZS61" s="249"/>
      <c r="UZT61" s="249"/>
      <c r="UZU61" s="249"/>
      <c r="UZV61" s="249"/>
      <c r="UZW61" s="249"/>
      <c r="UZX61" s="249"/>
      <c r="UZY61" s="249"/>
      <c r="UZZ61" s="249"/>
      <c r="VAA61" s="249"/>
      <c r="VAB61" s="249"/>
      <c r="VAC61" s="249"/>
      <c r="VAD61" s="249"/>
      <c r="VAE61" s="249"/>
      <c r="VAF61" s="249"/>
      <c r="VAG61" s="249"/>
      <c r="VAH61" s="249"/>
      <c r="VAI61" s="249"/>
      <c r="VAJ61" s="249"/>
      <c r="VAK61" s="249"/>
      <c r="VAL61" s="249"/>
      <c r="VAM61" s="249"/>
      <c r="VAN61" s="249"/>
      <c r="VAO61" s="249"/>
      <c r="VAP61" s="249"/>
      <c r="VAQ61" s="249"/>
      <c r="VAR61" s="249"/>
      <c r="VAS61" s="249"/>
      <c r="VAT61" s="249"/>
      <c r="VAU61" s="249"/>
      <c r="VAV61" s="249"/>
      <c r="VAW61" s="249"/>
      <c r="VAX61" s="249"/>
      <c r="VAY61" s="249"/>
      <c r="VAZ61" s="249"/>
      <c r="VBA61" s="249"/>
      <c r="VBB61" s="249"/>
      <c r="VBC61" s="249"/>
      <c r="VBD61" s="249"/>
      <c r="VBE61" s="249"/>
      <c r="VBF61" s="249"/>
      <c r="VBG61" s="249"/>
      <c r="VBH61" s="249"/>
      <c r="VBI61" s="249"/>
      <c r="VBJ61" s="249"/>
      <c r="VBK61" s="249"/>
      <c r="VBL61" s="249"/>
      <c r="VBM61" s="249"/>
      <c r="VBN61" s="249"/>
      <c r="VBO61" s="249"/>
      <c r="VBP61" s="249"/>
      <c r="VBQ61" s="249"/>
      <c r="VBR61" s="249"/>
      <c r="VBS61" s="249"/>
      <c r="VBT61" s="249"/>
      <c r="VBU61" s="249"/>
      <c r="VBV61" s="249"/>
      <c r="VBW61" s="249"/>
      <c r="VBX61" s="249"/>
      <c r="VBY61" s="249"/>
      <c r="VBZ61" s="249"/>
      <c r="VCA61" s="249"/>
      <c r="VCB61" s="249"/>
      <c r="VCC61" s="249"/>
      <c r="VCD61" s="249"/>
      <c r="VCE61" s="249"/>
      <c r="VCF61" s="249"/>
      <c r="VCG61" s="249"/>
      <c r="VCH61" s="249"/>
      <c r="VCI61" s="249"/>
      <c r="VCJ61" s="249"/>
      <c r="VCK61" s="249"/>
      <c r="VCL61" s="249"/>
      <c r="VCM61" s="249"/>
      <c r="VCN61" s="249"/>
      <c r="VCO61" s="249"/>
      <c r="VCP61" s="249"/>
      <c r="VCQ61" s="249"/>
      <c r="VCR61" s="249"/>
      <c r="VCS61" s="249"/>
      <c r="VCT61" s="249"/>
      <c r="VCU61" s="249"/>
      <c r="VCV61" s="249"/>
      <c r="VCW61" s="249"/>
      <c r="VCX61" s="249"/>
      <c r="VCY61" s="249"/>
      <c r="VCZ61" s="249"/>
      <c r="VDA61" s="249"/>
      <c r="VDB61" s="249"/>
      <c r="VDC61" s="249"/>
      <c r="VDD61" s="249"/>
      <c r="VDE61" s="249"/>
      <c r="VDF61" s="249"/>
      <c r="VDG61" s="249"/>
      <c r="VDH61" s="249"/>
      <c r="VDI61" s="249"/>
      <c r="VDJ61" s="249"/>
      <c r="VDK61" s="249"/>
      <c r="VDL61" s="249"/>
      <c r="VDM61" s="249"/>
      <c r="VDN61" s="249"/>
      <c r="VDO61" s="249"/>
      <c r="VDP61" s="249"/>
      <c r="VDQ61" s="249"/>
      <c r="VDR61" s="249"/>
      <c r="VDS61" s="249"/>
      <c r="VDT61" s="249"/>
      <c r="VDU61" s="249"/>
      <c r="VDV61" s="249"/>
      <c r="VDW61" s="249"/>
      <c r="VDX61" s="249"/>
      <c r="VDY61" s="249"/>
      <c r="VDZ61" s="249"/>
      <c r="VEA61" s="249"/>
      <c r="VEB61" s="249"/>
      <c r="VEC61" s="249"/>
      <c r="VED61" s="249"/>
      <c r="VEE61" s="249"/>
      <c r="VEF61" s="249"/>
      <c r="VEG61" s="249"/>
      <c r="VEH61" s="249"/>
      <c r="VEI61" s="249"/>
      <c r="VEJ61" s="249"/>
      <c r="VEK61" s="249"/>
      <c r="VEL61" s="249"/>
      <c r="VEM61" s="249"/>
      <c r="VEN61" s="249"/>
      <c r="VEO61" s="249"/>
      <c r="VEP61" s="249"/>
      <c r="VEQ61" s="249"/>
      <c r="VER61" s="249"/>
      <c r="VES61" s="249"/>
      <c r="VET61" s="249"/>
      <c r="VEU61" s="249"/>
      <c r="VEV61" s="249"/>
      <c r="VEW61" s="249"/>
      <c r="VEX61" s="249"/>
      <c r="VEY61" s="249"/>
      <c r="VEZ61" s="249"/>
      <c r="VFA61" s="249"/>
      <c r="VFB61" s="249"/>
      <c r="VFC61" s="249"/>
      <c r="VFD61" s="249"/>
      <c r="VFE61" s="249"/>
      <c r="VFF61" s="249"/>
      <c r="VFG61" s="249"/>
      <c r="VFH61" s="249"/>
      <c r="VFI61" s="249"/>
      <c r="VFJ61" s="249"/>
      <c r="VFK61" s="249"/>
      <c r="VFL61" s="249"/>
      <c r="VFM61" s="249"/>
      <c r="VFN61" s="249"/>
      <c r="VFO61" s="249"/>
      <c r="VFP61" s="249"/>
      <c r="VFQ61" s="249"/>
      <c r="VFR61" s="249"/>
      <c r="VFS61" s="249"/>
      <c r="VFT61" s="249"/>
      <c r="VFU61" s="249"/>
      <c r="VFV61" s="249"/>
      <c r="VFW61" s="249"/>
      <c r="VFX61" s="249"/>
      <c r="VFY61" s="249"/>
      <c r="VFZ61" s="249"/>
      <c r="VGA61" s="249"/>
      <c r="VGB61" s="249"/>
      <c r="VGC61" s="249"/>
      <c r="VGD61" s="249"/>
      <c r="VGE61" s="249"/>
      <c r="VGF61" s="249"/>
      <c r="VGG61" s="249"/>
      <c r="VGH61" s="249"/>
      <c r="VGI61" s="249"/>
      <c r="VGJ61" s="249"/>
      <c r="VGK61" s="249"/>
      <c r="VGL61" s="249"/>
      <c r="VGM61" s="249"/>
      <c r="VGN61" s="249"/>
      <c r="VGO61" s="249"/>
      <c r="VGP61" s="249"/>
      <c r="VGQ61" s="249"/>
      <c r="VGR61" s="249"/>
      <c r="VGS61" s="249"/>
      <c r="VGT61" s="249"/>
      <c r="VGU61" s="249"/>
      <c r="VGV61" s="249"/>
      <c r="VGW61" s="249"/>
      <c r="VGX61" s="249"/>
      <c r="VGY61" s="249"/>
      <c r="VGZ61" s="249"/>
      <c r="VHA61" s="249"/>
      <c r="VHB61" s="249"/>
      <c r="VHC61" s="249"/>
      <c r="VHD61" s="249"/>
      <c r="VHE61" s="249"/>
      <c r="VHF61" s="249"/>
      <c r="VHG61" s="249"/>
      <c r="VHH61" s="249"/>
      <c r="VHI61" s="249"/>
      <c r="VHJ61" s="249"/>
      <c r="VHK61" s="249"/>
      <c r="VHL61" s="249"/>
      <c r="VHM61" s="249"/>
      <c r="VHN61" s="249"/>
      <c r="VHO61" s="249"/>
      <c r="VHP61" s="249"/>
      <c r="VHQ61" s="249"/>
      <c r="VHR61" s="249"/>
      <c r="VHS61" s="249"/>
      <c r="VHT61" s="249"/>
      <c r="VHU61" s="249"/>
      <c r="VHV61" s="249"/>
      <c r="VHW61" s="249"/>
      <c r="VHX61" s="249"/>
      <c r="VHY61" s="249"/>
      <c r="VHZ61" s="249"/>
      <c r="VIA61" s="249"/>
      <c r="VIB61" s="249"/>
      <c r="VIC61" s="249"/>
      <c r="VID61" s="249"/>
      <c r="VIE61" s="249"/>
      <c r="VIF61" s="249"/>
      <c r="VIG61" s="249"/>
      <c r="VIH61" s="249"/>
      <c r="VII61" s="249"/>
      <c r="VIJ61" s="249"/>
      <c r="VIK61" s="249"/>
      <c r="VIL61" s="249"/>
      <c r="VIM61" s="249"/>
      <c r="VIN61" s="249"/>
      <c r="VIO61" s="249"/>
      <c r="VIP61" s="249"/>
      <c r="VIQ61" s="249"/>
      <c r="VIR61" s="249"/>
      <c r="VIS61" s="249"/>
      <c r="VIT61" s="249"/>
      <c r="VIU61" s="249"/>
      <c r="VIV61" s="249"/>
      <c r="VIW61" s="249"/>
      <c r="VIX61" s="249"/>
      <c r="VIY61" s="249"/>
      <c r="VIZ61" s="249"/>
      <c r="VJA61" s="249"/>
      <c r="VJB61" s="249"/>
      <c r="VJC61" s="249"/>
      <c r="VJD61" s="249"/>
      <c r="VJE61" s="249"/>
      <c r="VJF61" s="249"/>
      <c r="VJG61" s="249"/>
      <c r="VJH61" s="249"/>
      <c r="VJI61" s="249"/>
      <c r="VJJ61" s="249"/>
      <c r="VJK61" s="249"/>
      <c r="VJL61" s="249"/>
      <c r="VJM61" s="249"/>
      <c r="VJN61" s="249"/>
      <c r="VJO61" s="249"/>
      <c r="VJP61" s="249"/>
      <c r="VJQ61" s="249"/>
      <c r="VJR61" s="249"/>
      <c r="VJS61" s="249"/>
      <c r="VJT61" s="249"/>
      <c r="VJU61" s="249"/>
      <c r="VJV61" s="249"/>
      <c r="VJW61" s="249"/>
      <c r="VJX61" s="249"/>
      <c r="VJY61" s="249"/>
      <c r="VJZ61" s="249"/>
      <c r="VKA61" s="249"/>
      <c r="VKB61" s="249"/>
      <c r="VKC61" s="249"/>
      <c r="VKD61" s="249"/>
      <c r="VKE61" s="249"/>
      <c r="VKF61" s="249"/>
      <c r="VKG61" s="249"/>
      <c r="VKH61" s="249"/>
      <c r="VKI61" s="249"/>
      <c r="VKJ61" s="249"/>
      <c r="VKK61" s="249"/>
      <c r="VKL61" s="249"/>
      <c r="VKM61" s="249"/>
      <c r="VKN61" s="249"/>
      <c r="VKO61" s="249"/>
      <c r="VKP61" s="249"/>
      <c r="VKQ61" s="249"/>
      <c r="VKR61" s="249"/>
      <c r="VKS61" s="249"/>
      <c r="VKT61" s="249"/>
      <c r="VKU61" s="249"/>
      <c r="VKV61" s="249"/>
      <c r="VKW61" s="249"/>
      <c r="VKX61" s="249"/>
      <c r="VKY61" s="249"/>
      <c r="VKZ61" s="249"/>
      <c r="VLA61" s="249"/>
      <c r="VLB61" s="249"/>
      <c r="VLC61" s="249"/>
      <c r="VLD61" s="249"/>
      <c r="VLE61" s="249"/>
      <c r="VLF61" s="249"/>
      <c r="VLG61" s="249"/>
      <c r="VLH61" s="249"/>
      <c r="VLI61" s="249"/>
      <c r="VLJ61" s="249"/>
      <c r="VLK61" s="249"/>
      <c r="VLL61" s="249"/>
      <c r="VLM61" s="249"/>
      <c r="VLN61" s="249"/>
      <c r="VLO61" s="249"/>
      <c r="VLP61" s="249"/>
      <c r="VLQ61" s="249"/>
      <c r="VLR61" s="249"/>
      <c r="VLS61" s="249"/>
      <c r="VLT61" s="249"/>
      <c r="VLU61" s="249"/>
      <c r="VLV61" s="249"/>
      <c r="VLW61" s="249"/>
      <c r="VLX61" s="249"/>
      <c r="VLY61" s="249"/>
      <c r="VLZ61" s="249"/>
      <c r="VMA61" s="249"/>
      <c r="VMB61" s="249"/>
      <c r="VMC61" s="249"/>
      <c r="VMD61" s="249"/>
      <c r="VME61" s="249"/>
      <c r="VMF61" s="249"/>
      <c r="VMG61" s="249"/>
      <c r="VMH61" s="249"/>
      <c r="VMI61" s="249"/>
      <c r="VMJ61" s="249"/>
      <c r="VMK61" s="249"/>
      <c r="VML61" s="249"/>
      <c r="VMM61" s="249"/>
      <c r="VMN61" s="249"/>
      <c r="VMO61" s="249"/>
      <c r="VMP61" s="249"/>
      <c r="VMQ61" s="249"/>
      <c r="VMR61" s="249"/>
      <c r="VMS61" s="249"/>
      <c r="VMT61" s="249"/>
      <c r="VMU61" s="249"/>
      <c r="VMV61" s="249"/>
      <c r="VMW61" s="249"/>
      <c r="VMX61" s="249"/>
      <c r="VMY61" s="249"/>
      <c r="VMZ61" s="249"/>
      <c r="VNA61" s="249"/>
      <c r="VNB61" s="249"/>
      <c r="VNC61" s="249"/>
      <c r="VND61" s="249"/>
      <c r="VNE61" s="249"/>
      <c r="VNF61" s="249"/>
      <c r="VNG61" s="249"/>
      <c r="VNH61" s="249"/>
      <c r="VNI61" s="249"/>
      <c r="VNJ61" s="249"/>
      <c r="VNK61" s="249"/>
      <c r="VNL61" s="249"/>
      <c r="VNM61" s="249"/>
      <c r="VNN61" s="249"/>
      <c r="VNO61" s="249"/>
      <c r="VNP61" s="249"/>
      <c r="VNQ61" s="249"/>
      <c r="VNR61" s="249"/>
      <c r="VNS61" s="249"/>
      <c r="VNT61" s="249"/>
      <c r="VNU61" s="249"/>
      <c r="VNV61" s="249"/>
      <c r="VNW61" s="249"/>
      <c r="VNX61" s="249"/>
      <c r="VNY61" s="249"/>
      <c r="VNZ61" s="249"/>
      <c r="VOA61" s="249"/>
      <c r="VOB61" s="249"/>
      <c r="VOC61" s="249"/>
      <c r="VOD61" s="249"/>
      <c r="VOE61" s="249"/>
      <c r="VOF61" s="249"/>
      <c r="VOG61" s="249"/>
      <c r="VOH61" s="249"/>
      <c r="VOI61" s="249"/>
      <c r="VOJ61" s="249"/>
      <c r="VOK61" s="249"/>
      <c r="VOL61" s="249"/>
      <c r="VOM61" s="249"/>
      <c r="VON61" s="249"/>
      <c r="VOO61" s="249"/>
      <c r="VOP61" s="249"/>
      <c r="VOQ61" s="249"/>
      <c r="VOR61" s="249"/>
      <c r="VOS61" s="249"/>
      <c r="VOT61" s="249"/>
      <c r="VOU61" s="249"/>
      <c r="VOV61" s="249"/>
      <c r="VOW61" s="249"/>
      <c r="VOX61" s="249"/>
      <c r="VOY61" s="249"/>
      <c r="VOZ61" s="249"/>
      <c r="VPA61" s="249"/>
      <c r="VPB61" s="249"/>
      <c r="VPC61" s="249"/>
      <c r="VPD61" s="249"/>
      <c r="VPE61" s="249"/>
      <c r="VPF61" s="249"/>
      <c r="VPG61" s="249"/>
      <c r="VPH61" s="249"/>
      <c r="VPI61" s="249"/>
      <c r="VPJ61" s="249"/>
      <c r="VPK61" s="249"/>
      <c r="VPL61" s="249"/>
      <c r="VPM61" s="249"/>
      <c r="VPN61" s="249"/>
      <c r="VPO61" s="249"/>
      <c r="VPP61" s="249"/>
      <c r="VPQ61" s="249"/>
      <c r="VPR61" s="249"/>
      <c r="VPS61" s="249"/>
      <c r="VPT61" s="249"/>
      <c r="VPU61" s="249"/>
      <c r="VPV61" s="249"/>
      <c r="VPW61" s="249"/>
      <c r="VPX61" s="249"/>
      <c r="VPY61" s="249"/>
      <c r="VPZ61" s="249"/>
      <c r="VQA61" s="249"/>
      <c r="VQB61" s="249"/>
      <c r="VQC61" s="249"/>
      <c r="VQD61" s="249"/>
      <c r="VQE61" s="249"/>
      <c r="VQF61" s="249"/>
      <c r="VQG61" s="249"/>
      <c r="VQH61" s="249"/>
      <c r="VQI61" s="249"/>
      <c r="VQJ61" s="249"/>
      <c r="VQK61" s="249"/>
      <c r="VQL61" s="249"/>
      <c r="VQM61" s="249"/>
      <c r="VQN61" s="249"/>
      <c r="VQO61" s="249"/>
      <c r="VQP61" s="249"/>
      <c r="VQQ61" s="249"/>
      <c r="VQR61" s="249"/>
      <c r="VQS61" s="249"/>
      <c r="VQT61" s="249"/>
      <c r="VQU61" s="249"/>
      <c r="VQV61" s="249"/>
      <c r="VQW61" s="249"/>
      <c r="VQX61" s="249"/>
      <c r="VQY61" s="249"/>
      <c r="VQZ61" s="249"/>
      <c r="VRA61" s="249"/>
      <c r="VRB61" s="249"/>
      <c r="VRC61" s="249"/>
      <c r="VRD61" s="249"/>
      <c r="VRE61" s="249"/>
      <c r="VRF61" s="249"/>
      <c r="VRG61" s="249"/>
      <c r="VRH61" s="249"/>
      <c r="VRI61" s="249"/>
      <c r="VRJ61" s="249"/>
      <c r="VRK61" s="249"/>
      <c r="VRL61" s="249"/>
      <c r="VRM61" s="249"/>
      <c r="VRN61" s="249"/>
      <c r="VRO61" s="249"/>
      <c r="VRP61" s="249"/>
      <c r="VRQ61" s="249"/>
      <c r="VRR61" s="249"/>
      <c r="VRS61" s="249"/>
      <c r="VRT61" s="249"/>
      <c r="VRU61" s="249"/>
      <c r="VRV61" s="249"/>
      <c r="VRW61" s="249"/>
      <c r="VRX61" s="249"/>
      <c r="VRY61" s="249"/>
      <c r="VRZ61" s="249"/>
      <c r="VSA61" s="249"/>
      <c r="VSB61" s="249"/>
      <c r="VSC61" s="249"/>
      <c r="VSD61" s="249"/>
      <c r="VSE61" s="249"/>
      <c r="VSF61" s="249"/>
      <c r="VSG61" s="249"/>
      <c r="VSH61" s="249"/>
      <c r="VSI61" s="249"/>
      <c r="VSJ61" s="249"/>
      <c r="VSK61" s="249"/>
      <c r="VSL61" s="249"/>
      <c r="VSM61" s="249"/>
      <c r="VSN61" s="249"/>
      <c r="VSO61" s="249"/>
      <c r="VSP61" s="249"/>
      <c r="VSQ61" s="249"/>
      <c r="VSR61" s="249"/>
      <c r="VSS61" s="249"/>
      <c r="VST61" s="249"/>
      <c r="VSU61" s="249"/>
      <c r="VSV61" s="249"/>
      <c r="VSW61" s="249"/>
      <c r="VSX61" s="249"/>
      <c r="VSY61" s="249"/>
      <c r="VSZ61" s="249"/>
      <c r="VTA61" s="249"/>
      <c r="VTB61" s="249"/>
      <c r="VTC61" s="249"/>
      <c r="VTD61" s="249"/>
      <c r="VTE61" s="249"/>
      <c r="VTF61" s="249"/>
      <c r="VTG61" s="249"/>
      <c r="VTH61" s="249"/>
      <c r="VTI61" s="249"/>
      <c r="VTJ61" s="249"/>
      <c r="VTK61" s="249"/>
      <c r="VTL61" s="249"/>
      <c r="VTM61" s="249"/>
      <c r="VTN61" s="249"/>
      <c r="VTO61" s="249"/>
      <c r="VTP61" s="249"/>
      <c r="VTQ61" s="249"/>
      <c r="VTR61" s="249"/>
      <c r="VTS61" s="249"/>
      <c r="VTT61" s="249"/>
      <c r="VTU61" s="249"/>
      <c r="VTV61" s="249"/>
      <c r="VTW61" s="249"/>
      <c r="VTX61" s="249"/>
      <c r="VTY61" s="249"/>
      <c r="VTZ61" s="249"/>
      <c r="VUA61" s="249"/>
      <c r="VUB61" s="249"/>
      <c r="VUC61" s="249"/>
      <c r="VUD61" s="249"/>
      <c r="VUE61" s="249"/>
      <c r="VUF61" s="249"/>
      <c r="VUG61" s="249"/>
      <c r="VUH61" s="249"/>
      <c r="VUI61" s="249"/>
      <c r="VUJ61" s="249"/>
      <c r="VUK61" s="249"/>
      <c r="VUL61" s="249"/>
      <c r="VUM61" s="249"/>
      <c r="VUN61" s="249"/>
      <c r="VUO61" s="249"/>
      <c r="VUP61" s="249"/>
      <c r="VUQ61" s="249"/>
      <c r="VUR61" s="249"/>
      <c r="VUS61" s="249"/>
      <c r="VUT61" s="249"/>
      <c r="VUU61" s="249"/>
      <c r="VUV61" s="249"/>
      <c r="VUW61" s="249"/>
      <c r="VUX61" s="249"/>
      <c r="VUY61" s="249"/>
      <c r="VUZ61" s="249"/>
      <c r="VVA61" s="249"/>
      <c r="VVB61" s="249"/>
      <c r="VVC61" s="249"/>
      <c r="VVD61" s="249"/>
      <c r="VVE61" s="249"/>
      <c r="VVF61" s="249"/>
      <c r="VVG61" s="249"/>
      <c r="VVH61" s="249"/>
      <c r="VVI61" s="249"/>
      <c r="VVJ61" s="249"/>
      <c r="VVK61" s="249"/>
      <c r="VVL61" s="249"/>
      <c r="VVM61" s="249"/>
      <c r="VVN61" s="249"/>
      <c r="VVO61" s="249"/>
      <c r="VVP61" s="249"/>
      <c r="VVQ61" s="249"/>
      <c r="VVR61" s="249"/>
      <c r="VVS61" s="249"/>
      <c r="VVT61" s="249"/>
      <c r="VVU61" s="249"/>
      <c r="VVV61" s="249"/>
      <c r="VVW61" s="249"/>
      <c r="VVX61" s="249"/>
      <c r="VVY61" s="249"/>
      <c r="VVZ61" s="249"/>
      <c r="VWA61" s="249"/>
      <c r="VWB61" s="249"/>
      <c r="VWC61" s="249"/>
      <c r="VWD61" s="249"/>
      <c r="VWE61" s="249"/>
      <c r="VWF61" s="249"/>
      <c r="VWG61" s="249"/>
      <c r="VWH61" s="249"/>
      <c r="VWI61" s="249"/>
      <c r="VWJ61" s="249"/>
      <c r="VWK61" s="249"/>
      <c r="VWL61" s="249"/>
      <c r="VWM61" s="249"/>
      <c r="VWN61" s="249"/>
      <c r="VWO61" s="249"/>
      <c r="VWP61" s="249"/>
      <c r="VWQ61" s="249"/>
      <c r="VWR61" s="249"/>
      <c r="VWS61" s="249"/>
      <c r="VWT61" s="249"/>
      <c r="VWU61" s="249"/>
      <c r="VWV61" s="249"/>
      <c r="VWW61" s="249"/>
      <c r="VWX61" s="249"/>
      <c r="VWY61" s="249"/>
      <c r="VWZ61" s="249"/>
      <c r="VXA61" s="249"/>
      <c r="VXB61" s="249"/>
      <c r="VXC61" s="249"/>
      <c r="VXD61" s="249"/>
      <c r="VXE61" s="249"/>
      <c r="VXF61" s="249"/>
      <c r="VXG61" s="249"/>
      <c r="VXH61" s="249"/>
      <c r="VXI61" s="249"/>
      <c r="VXJ61" s="249"/>
      <c r="VXK61" s="249"/>
      <c r="VXL61" s="249"/>
      <c r="VXM61" s="249"/>
      <c r="VXN61" s="249"/>
      <c r="VXO61" s="249"/>
      <c r="VXP61" s="249"/>
      <c r="VXQ61" s="249"/>
      <c r="VXR61" s="249"/>
      <c r="VXS61" s="249"/>
      <c r="VXT61" s="249"/>
      <c r="VXU61" s="249"/>
      <c r="VXV61" s="249"/>
      <c r="VXW61" s="249"/>
      <c r="VXX61" s="249"/>
      <c r="VXY61" s="249"/>
      <c r="VXZ61" s="249"/>
      <c r="VYA61" s="249"/>
      <c r="VYB61" s="249"/>
      <c r="VYC61" s="249"/>
      <c r="VYD61" s="249"/>
      <c r="VYE61" s="249"/>
      <c r="VYF61" s="249"/>
      <c r="VYG61" s="249"/>
      <c r="VYH61" s="249"/>
      <c r="VYI61" s="249"/>
      <c r="VYJ61" s="249"/>
      <c r="VYK61" s="249"/>
      <c r="VYL61" s="249"/>
      <c r="VYM61" s="249"/>
      <c r="VYN61" s="249"/>
      <c r="VYO61" s="249"/>
      <c r="VYP61" s="249"/>
      <c r="VYQ61" s="249"/>
      <c r="VYR61" s="249"/>
      <c r="VYS61" s="249"/>
      <c r="VYT61" s="249"/>
      <c r="VYU61" s="249"/>
      <c r="VYV61" s="249"/>
      <c r="VYW61" s="249"/>
      <c r="VYX61" s="249"/>
      <c r="VYY61" s="249"/>
      <c r="VYZ61" s="249"/>
      <c r="VZA61" s="249"/>
      <c r="VZB61" s="249"/>
      <c r="VZC61" s="249"/>
      <c r="VZD61" s="249"/>
      <c r="VZE61" s="249"/>
      <c r="VZF61" s="249"/>
      <c r="VZG61" s="249"/>
      <c r="VZH61" s="249"/>
      <c r="VZI61" s="249"/>
      <c r="VZJ61" s="249"/>
      <c r="VZK61" s="249"/>
      <c r="VZL61" s="249"/>
      <c r="VZM61" s="249"/>
      <c r="VZN61" s="249"/>
      <c r="VZO61" s="249"/>
      <c r="VZP61" s="249"/>
      <c r="VZQ61" s="249"/>
      <c r="VZR61" s="249"/>
      <c r="VZS61" s="249"/>
      <c r="VZT61" s="249"/>
      <c r="VZU61" s="249"/>
      <c r="VZV61" s="249"/>
      <c r="VZW61" s="249"/>
      <c r="VZX61" s="249"/>
      <c r="VZY61" s="249"/>
      <c r="VZZ61" s="249"/>
      <c r="WAA61" s="249"/>
      <c r="WAB61" s="249"/>
      <c r="WAC61" s="249"/>
      <c r="WAD61" s="249"/>
      <c r="WAE61" s="249"/>
      <c r="WAF61" s="249"/>
      <c r="WAG61" s="249"/>
      <c r="WAH61" s="249"/>
      <c r="WAI61" s="249"/>
      <c r="WAJ61" s="249"/>
      <c r="WAK61" s="249"/>
      <c r="WAL61" s="249"/>
      <c r="WAM61" s="249"/>
      <c r="WAN61" s="249"/>
      <c r="WAO61" s="249"/>
      <c r="WAP61" s="249"/>
      <c r="WAQ61" s="249"/>
      <c r="WAR61" s="249"/>
      <c r="WAS61" s="249"/>
      <c r="WAT61" s="249"/>
      <c r="WAU61" s="249"/>
      <c r="WAV61" s="249"/>
      <c r="WAW61" s="249"/>
      <c r="WAX61" s="249"/>
      <c r="WAY61" s="249"/>
      <c r="WAZ61" s="249"/>
      <c r="WBA61" s="249"/>
      <c r="WBB61" s="249"/>
      <c r="WBC61" s="249"/>
      <c r="WBD61" s="249"/>
      <c r="WBE61" s="249"/>
      <c r="WBF61" s="249"/>
      <c r="WBG61" s="249"/>
      <c r="WBH61" s="249"/>
      <c r="WBI61" s="249"/>
      <c r="WBJ61" s="249"/>
      <c r="WBK61" s="249"/>
      <c r="WBL61" s="249"/>
      <c r="WBM61" s="249"/>
      <c r="WBN61" s="249"/>
      <c r="WBO61" s="249"/>
      <c r="WBP61" s="249"/>
      <c r="WBQ61" s="249"/>
      <c r="WBR61" s="249"/>
      <c r="WBS61" s="249"/>
      <c r="WBT61" s="249"/>
      <c r="WBU61" s="249"/>
      <c r="WBV61" s="249"/>
      <c r="WBW61" s="249"/>
      <c r="WBX61" s="249"/>
      <c r="WBY61" s="249"/>
      <c r="WBZ61" s="249"/>
      <c r="WCA61" s="249"/>
      <c r="WCB61" s="249"/>
      <c r="WCC61" s="249"/>
      <c r="WCD61" s="249"/>
      <c r="WCE61" s="249"/>
      <c r="WCF61" s="249"/>
      <c r="WCG61" s="249"/>
      <c r="WCH61" s="249"/>
      <c r="WCI61" s="249"/>
      <c r="WCJ61" s="249"/>
      <c r="WCK61" s="249"/>
      <c r="WCL61" s="249"/>
      <c r="WCM61" s="249"/>
      <c r="WCN61" s="249"/>
      <c r="WCO61" s="249"/>
      <c r="WCP61" s="249"/>
      <c r="WCQ61" s="249"/>
      <c r="WCR61" s="249"/>
      <c r="WCS61" s="249"/>
      <c r="WCT61" s="249"/>
      <c r="WCU61" s="249"/>
      <c r="WCV61" s="249"/>
      <c r="WCW61" s="249"/>
      <c r="WCX61" s="249"/>
      <c r="WCY61" s="249"/>
      <c r="WCZ61" s="249"/>
      <c r="WDA61" s="249"/>
      <c r="WDB61" s="249"/>
      <c r="WDC61" s="249"/>
      <c r="WDD61" s="249"/>
      <c r="WDE61" s="249"/>
      <c r="WDF61" s="249"/>
      <c r="WDG61" s="249"/>
      <c r="WDH61" s="249"/>
      <c r="WDI61" s="249"/>
      <c r="WDJ61" s="249"/>
      <c r="WDK61" s="249"/>
      <c r="WDL61" s="249"/>
      <c r="WDM61" s="249"/>
      <c r="WDN61" s="249"/>
      <c r="WDO61" s="249"/>
      <c r="WDP61" s="249"/>
      <c r="WDQ61" s="249"/>
      <c r="WDR61" s="249"/>
      <c r="WDS61" s="249"/>
      <c r="WDT61" s="249"/>
      <c r="WDU61" s="249"/>
      <c r="WDV61" s="249"/>
      <c r="WDW61" s="249"/>
      <c r="WDX61" s="249"/>
      <c r="WDY61" s="249"/>
      <c r="WDZ61" s="249"/>
      <c r="WEA61" s="249"/>
      <c r="WEB61" s="249"/>
      <c r="WEC61" s="249"/>
      <c r="WED61" s="249"/>
      <c r="WEE61" s="249"/>
      <c r="WEF61" s="249"/>
      <c r="WEG61" s="249"/>
      <c r="WEH61" s="249"/>
      <c r="WEI61" s="249"/>
      <c r="WEJ61" s="249"/>
      <c r="WEK61" s="249"/>
      <c r="WEL61" s="249"/>
      <c r="WEM61" s="249"/>
      <c r="WEN61" s="249"/>
      <c r="WEO61" s="249"/>
      <c r="WEP61" s="249"/>
      <c r="WEQ61" s="249"/>
      <c r="WER61" s="249"/>
      <c r="WES61" s="249"/>
      <c r="WET61" s="249"/>
      <c r="WEU61" s="249"/>
      <c r="WEV61" s="249"/>
      <c r="WEW61" s="249"/>
      <c r="WEX61" s="249"/>
      <c r="WEY61" s="249"/>
      <c r="WEZ61" s="249"/>
      <c r="WFA61" s="249"/>
      <c r="WFB61" s="249"/>
      <c r="WFC61" s="249"/>
      <c r="WFD61" s="249"/>
      <c r="WFE61" s="249"/>
      <c r="WFF61" s="249"/>
      <c r="WFG61" s="249"/>
      <c r="WFH61" s="249"/>
      <c r="WFI61" s="249"/>
      <c r="WFJ61" s="249"/>
      <c r="WFK61" s="249"/>
      <c r="WFL61" s="249"/>
      <c r="WFM61" s="249"/>
      <c r="WFN61" s="249"/>
      <c r="WFO61" s="249"/>
      <c r="WFP61" s="249"/>
      <c r="WFQ61" s="249"/>
      <c r="WFR61" s="249"/>
      <c r="WFS61" s="249"/>
      <c r="WFT61" s="249"/>
      <c r="WFU61" s="249"/>
      <c r="WFV61" s="249"/>
      <c r="WFW61" s="249"/>
      <c r="WFX61" s="249"/>
      <c r="WFY61" s="249"/>
      <c r="WFZ61" s="249"/>
      <c r="WGA61" s="249"/>
      <c r="WGB61" s="249"/>
      <c r="WGC61" s="249"/>
      <c r="WGD61" s="249"/>
      <c r="WGE61" s="249"/>
      <c r="WGF61" s="249"/>
      <c r="WGG61" s="249"/>
      <c r="WGH61" s="249"/>
      <c r="WGI61" s="249"/>
      <c r="WGJ61" s="249"/>
      <c r="WGK61" s="249"/>
      <c r="WGL61" s="249"/>
      <c r="WGM61" s="249"/>
      <c r="WGN61" s="249"/>
      <c r="WGO61" s="249"/>
      <c r="WGP61" s="249"/>
      <c r="WGQ61" s="249"/>
      <c r="WGR61" s="249"/>
      <c r="WGS61" s="249"/>
      <c r="WGT61" s="249"/>
      <c r="WGU61" s="249"/>
      <c r="WGV61" s="249"/>
      <c r="WGW61" s="249"/>
      <c r="WGX61" s="249"/>
      <c r="WGY61" s="249"/>
      <c r="WGZ61" s="249"/>
      <c r="WHA61" s="249"/>
      <c r="WHB61" s="249"/>
      <c r="WHC61" s="249"/>
      <c r="WHD61" s="249"/>
      <c r="WHE61" s="249"/>
      <c r="WHF61" s="249"/>
      <c r="WHG61" s="249"/>
      <c r="WHH61" s="249"/>
      <c r="WHI61" s="249"/>
      <c r="WHJ61" s="249"/>
      <c r="WHK61" s="249"/>
      <c r="WHL61" s="249"/>
      <c r="WHM61" s="249"/>
      <c r="WHN61" s="249"/>
      <c r="WHO61" s="249"/>
      <c r="WHP61" s="249"/>
      <c r="WHQ61" s="249"/>
      <c r="WHR61" s="249"/>
      <c r="WHS61" s="249"/>
      <c r="WHT61" s="249"/>
      <c r="WHU61" s="249"/>
      <c r="WHV61" s="249"/>
      <c r="WHW61" s="249"/>
      <c r="WHX61" s="249"/>
      <c r="WHY61" s="249"/>
      <c r="WHZ61" s="249"/>
      <c r="WIA61" s="249"/>
      <c r="WIB61" s="249"/>
      <c r="WIC61" s="249"/>
      <c r="WID61" s="249"/>
      <c r="WIE61" s="249"/>
      <c r="WIF61" s="249"/>
      <c r="WIG61" s="249"/>
      <c r="WIH61" s="249"/>
      <c r="WII61" s="249"/>
      <c r="WIJ61" s="249"/>
      <c r="WIK61" s="249"/>
      <c r="WIL61" s="249"/>
      <c r="WIM61" s="249"/>
      <c r="WIN61" s="249"/>
      <c r="WIO61" s="249"/>
      <c r="WIP61" s="249"/>
      <c r="WIQ61" s="249"/>
      <c r="WIR61" s="249"/>
      <c r="WIS61" s="249"/>
      <c r="WIT61" s="249"/>
      <c r="WIU61" s="249"/>
      <c r="WIV61" s="249"/>
      <c r="WIW61" s="249"/>
      <c r="WIX61" s="249"/>
      <c r="WIY61" s="249"/>
      <c r="WIZ61" s="249"/>
      <c r="WJA61" s="249"/>
      <c r="WJB61" s="249"/>
      <c r="WJC61" s="249"/>
      <c r="WJD61" s="249"/>
      <c r="WJE61" s="249"/>
      <c r="WJF61" s="249"/>
      <c r="WJG61" s="249"/>
      <c r="WJH61" s="249"/>
      <c r="WJI61" s="249"/>
      <c r="WJJ61" s="249"/>
      <c r="WJK61" s="249"/>
      <c r="WJL61" s="249"/>
      <c r="WJM61" s="249"/>
      <c r="WJN61" s="249"/>
      <c r="WJO61" s="249"/>
      <c r="WJP61" s="249"/>
      <c r="WJQ61" s="249"/>
      <c r="WJR61" s="249"/>
      <c r="WJS61" s="249"/>
      <c r="WJT61" s="249"/>
      <c r="WJU61" s="249"/>
      <c r="WJV61" s="249"/>
      <c r="WJW61" s="249"/>
      <c r="WJX61" s="249"/>
      <c r="WJY61" s="249"/>
      <c r="WJZ61" s="249"/>
      <c r="WKA61" s="249"/>
      <c r="WKB61" s="249"/>
      <c r="WKC61" s="249"/>
      <c r="WKD61" s="249"/>
      <c r="WKE61" s="249"/>
      <c r="WKF61" s="249"/>
      <c r="WKG61" s="249"/>
      <c r="WKH61" s="249"/>
      <c r="WKI61" s="249"/>
      <c r="WKJ61" s="249"/>
      <c r="WKK61" s="249"/>
      <c r="WKL61" s="249"/>
      <c r="WKM61" s="249"/>
      <c r="WKN61" s="249"/>
      <c r="WKO61" s="249"/>
      <c r="WKP61" s="249"/>
      <c r="WKQ61" s="249"/>
      <c r="WKR61" s="249"/>
      <c r="WKS61" s="249"/>
      <c r="WKT61" s="249"/>
      <c r="WKU61" s="249"/>
      <c r="WKV61" s="249"/>
      <c r="WKW61" s="249"/>
      <c r="WKX61" s="249"/>
      <c r="WKY61" s="249"/>
      <c r="WKZ61" s="249"/>
      <c r="WLA61" s="249"/>
      <c r="WLB61" s="249"/>
      <c r="WLC61" s="249"/>
      <c r="WLD61" s="249"/>
      <c r="WLE61" s="249"/>
      <c r="WLF61" s="249"/>
      <c r="WLG61" s="249"/>
      <c r="WLH61" s="249"/>
      <c r="WLI61" s="249"/>
      <c r="WLJ61" s="249"/>
      <c r="WLK61" s="249"/>
      <c r="WLL61" s="249"/>
      <c r="WLM61" s="249"/>
      <c r="WLN61" s="249"/>
      <c r="WLO61" s="249"/>
      <c r="WLP61" s="249"/>
      <c r="WLQ61" s="249"/>
      <c r="WLR61" s="249"/>
      <c r="WLS61" s="249"/>
      <c r="WLT61" s="249"/>
      <c r="WLU61" s="249"/>
      <c r="WLV61" s="249"/>
      <c r="WLW61" s="249"/>
      <c r="WLX61" s="249"/>
      <c r="WLY61" s="249"/>
      <c r="WLZ61" s="249"/>
      <c r="WMA61" s="249"/>
      <c r="WMB61" s="249"/>
      <c r="WMC61" s="249"/>
      <c r="WMD61" s="249"/>
      <c r="WME61" s="249"/>
      <c r="WMF61" s="249"/>
      <c r="WMG61" s="249"/>
      <c r="WMH61" s="249"/>
      <c r="WMI61" s="249"/>
      <c r="WMJ61" s="249"/>
      <c r="WMK61" s="249"/>
      <c r="WML61" s="249"/>
      <c r="WMM61" s="249"/>
      <c r="WMN61" s="249"/>
      <c r="WMO61" s="249"/>
      <c r="WMP61" s="249"/>
      <c r="WMQ61" s="249"/>
      <c r="WMR61" s="249"/>
      <c r="WMS61" s="249"/>
      <c r="WMT61" s="249"/>
      <c r="WMU61" s="249"/>
      <c r="WMV61" s="249"/>
      <c r="WMW61" s="249"/>
      <c r="WMX61" s="249"/>
      <c r="WMY61" s="249"/>
      <c r="WMZ61" s="249"/>
      <c r="WNA61" s="249"/>
      <c r="WNB61" s="249"/>
      <c r="WNC61" s="249"/>
      <c r="WND61" s="249"/>
      <c r="WNE61" s="249"/>
      <c r="WNF61" s="249"/>
      <c r="WNG61" s="249"/>
      <c r="WNH61" s="249"/>
      <c r="WNI61" s="249"/>
      <c r="WNJ61" s="249"/>
      <c r="WNK61" s="249"/>
      <c r="WNL61" s="249"/>
      <c r="WNM61" s="249"/>
      <c r="WNN61" s="249"/>
      <c r="WNO61" s="249"/>
      <c r="WNP61" s="249"/>
      <c r="WNQ61" s="249"/>
      <c r="WNR61" s="249"/>
      <c r="WNS61" s="249"/>
      <c r="WNT61" s="249"/>
      <c r="WNU61" s="249"/>
      <c r="WNV61" s="249"/>
      <c r="WNW61" s="249"/>
      <c r="WNX61" s="249"/>
      <c r="WNY61" s="249"/>
      <c r="WNZ61" s="249"/>
      <c r="WOA61" s="249"/>
      <c r="WOB61" s="249"/>
      <c r="WOC61" s="249"/>
      <c r="WOD61" s="249"/>
      <c r="WOE61" s="249"/>
      <c r="WOF61" s="249"/>
      <c r="WOG61" s="249"/>
      <c r="WOH61" s="249"/>
      <c r="WOI61" s="249"/>
      <c r="WOJ61" s="249"/>
      <c r="WOK61" s="249"/>
      <c r="WOL61" s="249"/>
      <c r="WOM61" s="249"/>
      <c r="WON61" s="249"/>
      <c r="WOO61" s="249"/>
      <c r="WOP61" s="249"/>
      <c r="WOQ61" s="249"/>
      <c r="WOR61" s="249"/>
      <c r="WOS61" s="249"/>
      <c r="WOT61" s="249"/>
      <c r="WOU61" s="249"/>
      <c r="WOV61" s="249"/>
      <c r="WOW61" s="249"/>
      <c r="WOX61" s="249"/>
      <c r="WOY61" s="249"/>
      <c r="WOZ61" s="249"/>
      <c r="WPA61" s="249"/>
      <c r="WPB61" s="249"/>
      <c r="WPC61" s="249"/>
      <c r="WPD61" s="249"/>
      <c r="WPE61" s="249"/>
      <c r="WPF61" s="249"/>
      <c r="WPG61" s="249"/>
      <c r="WPH61" s="249"/>
      <c r="WPI61" s="249"/>
      <c r="WPJ61" s="249"/>
      <c r="WPK61" s="249"/>
      <c r="WPL61" s="249"/>
      <c r="WPM61" s="249"/>
      <c r="WPN61" s="249"/>
      <c r="WPO61" s="249"/>
      <c r="WPP61" s="249"/>
      <c r="WPQ61" s="249"/>
      <c r="WPR61" s="249"/>
      <c r="WPS61" s="249"/>
      <c r="WPT61" s="249"/>
      <c r="WPU61" s="249"/>
      <c r="WPV61" s="249"/>
      <c r="WPW61" s="249"/>
      <c r="WPX61" s="249"/>
      <c r="WPY61" s="249"/>
      <c r="WPZ61" s="249"/>
      <c r="WQA61" s="249"/>
      <c r="WQB61" s="249"/>
      <c r="WQC61" s="249"/>
      <c r="WQD61" s="249"/>
      <c r="WQE61" s="249"/>
      <c r="WQF61" s="249"/>
      <c r="WQG61" s="249"/>
      <c r="WQH61" s="249"/>
      <c r="WQI61" s="249"/>
      <c r="WQJ61" s="249"/>
      <c r="WQK61" s="249"/>
      <c r="WQL61" s="249"/>
      <c r="WQM61" s="249"/>
      <c r="WQN61" s="249"/>
      <c r="WQO61" s="249"/>
      <c r="WQP61" s="249"/>
      <c r="WQQ61" s="249"/>
      <c r="WQR61" s="249"/>
      <c r="WQS61" s="249"/>
      <c r="WQT61" s="249"/>
      <c r="WQU61" s="249"/>
      <c r="WQV61" s="249"/>
      <c r="WQW61" s="249"/>
      <c r="WQX61" s="249"/>
      <c r="WQY61" s="249"/>
      <c r="WQZ61" s="249"/>
      <c r="WRA61" s="249"/>
      <c r="WRB61" s="249"/>
      <c r="WRC61" s="249"/>
      <c r="WRD61" s="249"/>
      <c r="WRE61" s="249"/>
      <c r="WRF61" s="249"/>
      <c r="WRG61" s="249"/>
      <c r="WRH61" s="249"/>
      <c r="WRI61" s="249"/>
      <c r="WRJ61" s="249"/>
      <c r="WRK61" s="249"/>
      <c r="WRL61" s="249"/>
      <c r="WRM61" s="249"/>
      <c r="WRN61" s="249"/>
      <c r="WRO61" s="249"/>
      <c r="WRP61" s="249"/>
      <c r="WRQ61" s="249"/>
      <c r="WRR61" s="249"/>
      <c r="WRS61" s="249"/>
      <c r="WRT61" s="249"/>
      <c r="WRU61" s="249"/>
      <c r="WRV61" s="249"/>
      <c r="WRW61" s="249"/>
      <c r="WRX61" s="249"/>
      <c r="WRY61" s="249"/>
      <c r="WRZ61" s="249"/>
      <c r="WSA61" s="249"/>
      <c r="WSB61" s="249"/>
      <c r="WSC61" s="249"/>
      <c r="WSD61" s="249"/>
      <c r="WSE61" s="249"/>
      <c r="WSF61" s="249"/>
      <c r="WSG61" s="249"/>
      <c r="WSH61" s="249"/>
      <c r="WSI61" s="249"/>
      <c r="WSJ61" s="249"/>
      <c r="WSK61" s="249"/>
      <c r="WSL61" s="249"/>
      <c r="WSM61" s="249"/>
      <c r="WSN61" s="249"/>
      <c r="WSO61" s="249"/>
      <c r="WSP61" s="249"/>
      <c r="WSQ61" s="249"/>
      <c r="WSR61" s="249"/>
      <c r="WSS61" s="249"/>
      <c r="WST61" s="249"/>
      <c r="WSU61" s="249"/>
      <c r="WSV61" s="249"/>
      <c r="WSW61" s="249"/>
      <c r="WSX61" s="249"/>
      <c r="WSY61" s="249"/>
      <c r="WSZ61" s="249"/>
      <c r="WTA61" s="249"/>
      <c r="WTB61" s="249"/>
      <c r="WTC61" s="249"/>
      <c r="WTD61" s="249"/>
      <c r="WTE61" s="249"/>
      <c r="WTF61" s="249"/>
      <c r="WTG61" s="249"/>
      <c r="WTH61" s="249"/>
      <c r="WTI61" s="249"/>
      <c r="WTJ61" s="249"/>
      <c r="WTK61" s="249"/>
      <c r="WTL61" s="249"/>
      <c r="WTM61" s="249"/>
      <c r="WTN61" s="249"/>
      <c r="WTO61" s="249"/>
      <c r="WTP61" s="249"/>
      <c r="WTQ61" s="249"/>
      <c r="WTR61" s="249"/>
      <c r="WTS61" s="249"/>
      <c r="WTT61" s="249"/>
      <c r="WTU61" s="249"/>
      <c r="WTV61" s="249"/>
      <c r="WTW61" s="249"/>
      <c r="WTX61" s="249"/>
      <c r="WTY61" s="249"/>
      <c r="WTZ61" s="249"/>
      <c r="WUA61" s="249"/>
      <c r="WUB61" s="249"/>
      <c r="WUC61" s="249"/>
      <c r="WUD61" s="249"/>
      <c r="WUE61" s="249"/>
      <c r="WUF61" s="249"/>
      <c r="WUG61" s="249"/>
      <c r="WUH61" s="249"/>
      <c r="WUI61" s="249"/>
      <c r="WUJ61" s="249"/>
      <c r="WUK61" s="249"/>
      <c r="WUL61" s="249"/>
      <c r="WUM61" s="249"/>
      <c r="WUN61" s="249"/>
      <c r="WUO61" s="249"/>
      <c r="WUP61" s="249"/>
      <c r="WUQ61" s="249"/>
      <c r="WUR61" s="249"/>
      <c r="WUS61" s="249"/>
      <c r="WUT61" s="249"/>
      <c r="WUU61" s="249"/>
      <c r="WUV61" s="249"/>
      <c r="WUW61" s="249"/>
      <c r="WUX61" s="249"/>
      <c r="WUY61" s="249"/>
      <c r="WUZ61" s="249"/>
      <c r="WVA61" s="249"/>
      <c r="WVB61" s="249"/>
      <c r="WVC61" s="249"/>
      <c r="WVD61" s="249"/>
      <c r="WVE61" s="249"/>
      <c r="WVF61" s="249"/>
      <c r="WVG61" s="249"/>
      <c r="WVH61" s="249"/>
      <c r="WVI61" s="249"/>
      <c r="WVJ61" s="249"/>
      <c r="WVK61" s="249"/>
      <c r="WVL61" s="249"/>
      <c r="WVM61" s="249"/>
      <c r="WVN61" s="249"/>
      <c r="WVO61" s="249"/>
      <c r="WVP61" s="249"/>
      <c r="WVQ61" s="249"/>
      <c r="WVR61" s="249"/>
      <c r="WVS61" s="249"/>
      <c r="WVT61" s="249"/>
      <c r="WVU61" s="249"/>
      <c r="WVV61" s="249"/>
      <c r="WVW61" s="249"/>
      <c r="WVX61" s="249"/>
      <c r="WVY61" s="249"/>
      <c r="WVZ61" s="249"/>
      <c r="WWA61" s="249"/>
      <c r="WWB61" s="249"/>
      <c r="WWC61" s="249"/>
      <c r="WWD61" s="249"/>
      <c r="WWE61" s="249"/>
      <c r="WWF61" s="249"/>
      <c r="WWG61" s="249"/>
      <c r="WWH61" s="249"/>
      <c r="WWI61" s="249"/>
      <c r="WWJ61" s="249"/>
      <c r="WWK61" s="249"/>
      <c r="WWL61" s="249"/>
      <c r="WWM61" s="249"/>
      <c r="WWN61" s="249"/>
      <c r="WWO61" s="249"/>
      <c r="WWP61" s="249"/>
      <c r="WWQ61" s="249"/>
      <c r="WWR61" s="249"/>
      <c r="WWS61" s="249"/>
      <c r="WWT61" s="249"/>
      <c r="WWU61" s="249"/>
      <c r="WWV61" s="249"/>
      <c r="WWW61" s="249"/>
      <c r="WWX61" s="249"/>
      <c r="WWY61" s="249"/>
      <c r="WWZ61" s="249"/>
      <c r="WXA61" s="249"/>
      <c r="WXB61" s="249"/>
      <c r="WXC61" s="249"/>
      <c r="WXD61" s="249"/>
      <c r="WXE61" s="249"/>
      <c r="WXF61" s="249"/>
      <c r="WXG61" s="249"/>
      <c r="WXH61" s="249"/>
      <c r="WXI61" s="249"/>
      <c r="WXJ61" s="249"/>
      <c r="WXK61" s="249"/>
      <c r="WXL61" s="249"/>
      <c r="WXM61" s="249"/>
      <c r="WXN61" s="249"/>
      <c r="WXO61" s="249"/>
      <c r="WXP61" s="249"/>
      <c r="WXQ61" s="249"/>
      <c r="WXR61" s="249"/>
      <c r="WXS61" s="249"/>
      <c r="WXT61" s="249"/>
      <c r="WXU61" s="249"/>
      <c r="WXV61" s="249"/>
      <c r="WXW61" s="249"/>
      <c r="WXX61" s="249"/>
      <c r="WXY61" s="249"/>
      <c r="WXZ61" s="249"/>
      <c r="WYA61" s="249"/>
      <c r="WYB61" s="249"/>
      <c r="WYC61" s="249"/>
      <c r="WYD61" s="249"/>
      <c r="WYE61" s="249"/>
      <c r="WYF61" s="249"/>
      <c r="WYG61" s="249"/>
      <c r="WYH61" s="249"/>
      <c r="WYI61" s="249"/>
      <c r="WYJ61" s="249"/>
      <c r="WYK61" s="249"/>
      <c r="WYL61" s="249"/>
      <c r="WYM61" s="249"/>
      <c r="WYN61" s="249"/>
      <c r="WYO61" s="249"/>
      <c r="WYP61" s="249"/>
      <c r="WYQ61" s="249"/>
      <c r="WYR61" s="249"/>
      <c r="WYS61" s="249"/>
      <c r="WYT61" s="249"/>
      <c r="WYU61" s="249"/>
      <c r="WYV61" s="249"/>
      <c r="WYW61" s="249"/>
      <c r="WYX61" s="249"/>
      <c r="WYY61" s="249"/>
      <c r="WYZ61" s="249"/>
      <c r="WZA61" s="249"/>
      <c r="WZB61" s="249"/>
      <c r="WZC61" s="249"/>
      <c r="WZD61" s="249"/>
      <c r="WZE61" s="249"/>
      <c r="WZF61" s="249"/>
      <c r="WZG61" s="249"/>
      <c r="WZH61" s="249"/>
      <c r="WZI61" s="249"/>
      <c r="WZJ61" s="249"/>
      <c r="WZK61" s="249"/>
      <c r="WZL61" s="249"/>
      <c r="WZM61" s="249"/>
      <c r="WZN61" s="249"/>
      <c r="WZO61" s="249"/>
      <c r="WZP61" s="249"/>
      <c r="WZQ61" s="249"/>
      <c r="WZR61" s="249"/>
      <c r="WZS61" s="249"/>
      <c r="WZT61" s="249"/>
      <c r="WZU61" s="249"/>
      <c r="WZV61" s="249"/>
      <c r="WZW61" s="249"/>
      <c r="WZX61" s="249"/>
      <c r="WZY61" s="249"/>
      <c r="WZZ61" s="249"/>
      <c r="XAA61" s="249"/>
      <c r="XAB61" s="249"/>
      <c r="XAC61" s="249"/>
      <c r="XAD61" s="249"/>
      <c r="XAE61" s="249"/>
      <c r="XAF61" s="249"/>
      <c r="XAG61" s="249"/>
      <c r="XAH61" s="249"/>
      <c r="XAI61" s="249"/>
      <c r="XAJ61" s="249"/>
      <c r="XAK61" s="249"/>
      <c r="XAL61" s="249"/>
      <c r="XAM61" s="249"/>
      <c r="XAN61" s="249"/>
      <c r="XAO61" s="249"/>
      <c r="XAP61" s="249"/>
      <c r="XAQ61" s="249"/>
      <c r="XAR61" s="249"/>
      <c r="XAS61" s="249"/>
      <c r="XAT61" s="249"/>
      <c r="XAU61" s="249"/>
      <c r="XAV61" s="249"/>
      <c r="XAW61" s="249"/>
      <c r="XAX61" s="249"/>
      <c r="XAY61" s="249"/>
      <c r="XAZ61" s="249"/>
      <c r="XBA61" s="249"/>
      <c r="XBB61" s="249"/>
      <c r="XBC61" s="249"/>
      <c r="XBD61" s="249"/>
      <c r="XBE61" s="249"/>
      <c r="XBF61" s="249"/>
      <c r="XBG61" s="249"/>
      <c r="XBH61" s="249"/>
      <c r="XBI61" s="249"/>
      <c r="XBJ61" s="249"/>
      <c r="XBK61" s="249"/>
      <c r="XBL61" s="249"/>
      <c r="XBM61" s="249"/>
      <c r="XBN61" s="249"/>
      <c r="XBO61" s="249"/>
      <c r="XBP61" s="249"/>
      <c r="XBQ61" s="249"/>
      <c r="XBR61" s="249"/>
      <c r="XBS61" s="249"/>
      <c r="XBT61" s="249"/>
      <c r="XBU61" s="249"/>
      <c r="XBV61" s="249"/>
      <c r="XBW61" s="249"/>
      <c r="XBX61" s="249"/>
      <c r="XBY61" s="249"/>
      <c r="XBZ61" s="249"/>
      <c r="XCA61" s="249"/>
      <c r="XCB61" s="249"/>
      <c r="XCC61" s="249"/>
      <c r="XCD61" s="249"/>
      <c r="XCE61" s="249"/>
      <c r="XCF61" s="249"/>
      <c r="XCG61" s="249"/>
      <c r="XCH61" s="249"/>
      <c r="XCI61" s="249"/>
      <c r="XCJ61" s="249"/>
      <c r="XCK61" s="249"/>
      <c r="XCL61" s="249"/>
      <c r="XCM61" s="249"/>
      <c r="XCN61" s="249"/>
      <c r="XCO61" s="249"/>
      <c r="XCP61" s="249"/>
      <c r="XCQ61" s="249"/>
      <c r="XCR61" s="249"/>
      <c r="XCS61" s="249"/>
      <c r="XCT61" s="249"/>
      <c r="XCU61" s="249"/>
      <c r="XCV61" s="249"/>
      <c r="XCW61" s="249"/>
      <c r="XCX61" s="249"/>
      <c r="XCY61" s="249"/>
      <c r="XCZ61" s="249"/>
      <c r="XDA61" s="249"/>
      <c r="XDB61" s="249"/>
      <c r="XDC61" s="249"/>
      <c r="XDD61" s="249"/>
      <c r="XDE61" s="249"/>
      <c r="XDF61" s="249"/>
      <c r="XDG61" s="249"/>
      <c r="XDH61" s="249"/>
      <c r="XDI61" s="249"/>
      <c r="XDJ61" s="249"/>
      <c r="XDK61" s="249"/>
      <c r="XDL61" s="249"/>
      <c r="XDM61" s="249"/>
      <c r="XDN61" s="249"/>
      <c r="XDO61" s="249"/>
      <c r="XDP61" s="249"/>
      <c r="XDQ61" s="249"/>
      <c r="XDR61" s="249"/>
      <c r="XDS61" s="249"/>
      <c r="XDT61" s="249"/>
      <c r="XDU61" s="249"/>
      <c r="XDV61" s="249"/>
      <c r="XDW61" s="249"/>
      <c r="XDX61" s="249"/>
      <c r="XDY61" s="249"/>
      <c r="XDZ61" s="249"/>
      <c r="XEA61" s="249"/>
      <c r="XEB61" s="249"/>
      <c r="XEC61" s="249"/>
      <c r="XED61" s="249"/>
      <c r="XEE61" s="249"/>
      <c r="XEF61" s="249"/>
      <c r="XEG61" s="249"/>
      <c r="XEH61" s="249"/>
      <c r="XEI61" s="249"/>
      <c r="XEJ61" s="249"/>
      <c r="XEK61" s="249"/>
      <c r="XEL61" s="249"/>
      <c r="XEM61" s="249"/>
    </row>
  </sheetData>
  <mergeCells count="22">
    <mergeCell ref="B3:D4"/>
    <mergeCell ref="T3:T4"/>
    <mergeCell ref="V3:V4"/>
    <mergeCell ref="W3:W4"/>
    <mergeCell ref="Q3:Q4"/>
    <mergeCell ref="R3:R4"/>
    <mergeCell ref="N3:N4"/>
    <mergeCell ref="S3:S4"/>
    <mergeCell ref="O3:O4"/>
    <mergeCell ref="U3:U4"/>
    <mergeCell ref="P3:P4"/>
    <mergeCell ref="L3:L4"/>
    <mergeCell ref="M3:M4"/>
    <mergeCell ref="F3:F4"/>
    <mergeCell ref="X3:X4"/>
    <mergeCell ref="K3:K4"/>
    <mergeCell ref="Y3:Y4"/>
    <mergeCell ref="G3:G4"/>
    <mergeCell ref="E3:E4"/>
    <mergeCell ref="I3:I4"/>
    <mergeCell ref="J3:J4"/>
    <mergeCell ref="H3:H4"/>
  </mergeCells>
  <conditionalFormatting sqref="E3:P3">
    <cfRule type="cellIs" dxfId="139" priority="93" operator="lessThan">
      <formula>0</formula>
    </cfRule>
  </conditionalFormatting>
  <conditionalFormatting sqref="P3">
    <cfRule type="cellIs" dxfId="138" priority="95" operator="lessThan">
      <formula>0</formula>
    </cfRule>
  </conditionalFormatting>
  <conditionalFormatting sqref="U3:W3">
    <cfRule type="cellIs" dxfId="137" priority="94" operator="lessThan">
      <formula>0</formula>
    </cfRule>
  </conditionalFormatting>
  <conditionalFormatting sqref="W3">
    <cfRule type="cellIs" dxfId="136" priority="98" operator="lessThan">
      <formula>0</formula>
    </cfRule>
  </conditionalFormatting>
  <conditionalFormatting sqref="V3">
    <cfRule type="cellIs" dxfId="135" priority="97" operator="lessThan">
      <formula>0</formula>
    </cfRule>
  </conditionalFormatting>
  <conditionalFormatting sqref="T3">
    <cfRule type="cellIs" dxfId="134" priority="96" operator="lessThan">
      <formula>0</formula>
    </cfRule>
  </conditionalFormatting>
  <conditionalFormatting sqref="Q3">
    <cfRule type="cellIs" dxfId="133" priority="87" operator="lessThan">
      <formula>0</formula>
    </cfRule>
  </conditionalFormatting>
  <conditionalFormatting sqref="S3">
    <cfRule type="cellIs" dxfId="132" priority="86" operator="lessThan">
      <formula>0</formula>
    </cfRule>
  </conditionalFormatting>
  <conditionalFormatting sqref="R3">
    <cfRule type="cellIs" dxfId="131" priority="88" operator="lessThan">
      <formula>0</formula>
    </cfRule>
  </conditionalFormatting>
  <conditionalFormatting sqref="X3:Y3">
    <cfRule type="cellIs" dxfId="130" priority="68" operator="lessThan">
      <formula>0</formula>
    </cfRule>
  </conditionalFormatting>
  <conditionalFormatting sqref="Y3">
    <cfRule type="cellIs" dxfId="129" priority="70" operator="lessThan">
      <formula>0</formula>
    </cfRule>
  </conditionalFormatting>
  <conditionalFormatting sqref="X3">
    <cfRule type="cellIs" dxfId="128" priority="69" operator="lessThan">
      <formula>0</formula>
    </cfRule>
  </conditionalFormatting>
  <conditionalFormatting sqref="L3">
    <cfRule type="cellIs" dxfId="127" priority="63" operator="lessThan">
      <formula>0</formula>
    </cfRule>
  </conditionalFormatting>
  <conditionalFormatting sqref="J3:K3">
    <cfRule type="cellIs" dxfId="126" priority="60" operator="lessThan">
      <formula>0</formula>
    </cfRule>
  </conditionalFormatting>
  <conditionalFormatting sqref="J3:K3">
    <cfRule type="cellIs" dxfId="125" priority="61" operator="lessThan">
      <formula>0</formula>
    </cfRule>
  </conditionalFormatting>
  <conditionalFormatting sqref="I3">
    <cfRule type="cellIs" dxfId="124" priority="5" operator="lessThan">
      <formula>0</formula>
    </cfRule>
  </conditionalFormatting>
  <conditionalFormatting sqref="I3">
    <cfRule type="cellIs" dxfId="123" priority="6" operator="lessThan">
      <formula>0</formula>
    </cfRule>
  </conditionalFormatting>
  <conditionalFormatting sqref="E3">
    <cfRule type="cellIs" dxfId="122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M21: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/>
  <dimension ref="A1:AA48"/>
  <sheetViews>
    <sheetView showGridLines="0" zoomScale="90" zoomScaleNormal="90" workbookViewId="0">
      <pane ySplit="4" topLeftCell="A5" activePane="bottomLeft" state="frozen"/>
      <selection activeCell="B3" sqref="B3:E34"/>
      <selection pane="bottomLeft" activeCell="B3" sqref="B3:D4"/>
    </sheetView>
  </sheetViews>
  <sheetFormatPr defaultRowHeight="15" customHeight="1" outlineLevelRow="1" outlineLevelCol="1"/>
  <cols>
    <col min="1" max="1" width="1.7109375" style="263" customWidth="1"/>
    <col min="2" max="2" width="5.5703125" style="264" customWidth="1"/>
    <col min="3" max="3" width="47.85546875" style="264" customWidth="1"/>
    <col min="4" max="4" width="10.7109375" style="265" hidden="1" customWidth="1" outlineLevel="1"/>
    <col min="5" max="5" width="12.28515625" style="263" customWidth="1" collapsed="1"/>
    <col min="6" max="8" width="12.28515625" style="263" customWidth="1"/>
    <col min="9" max="26" width="12.28515625" style="263" hidden="1" customWidth="1" outlineLevel="1"/>
    <col min="27" max="27" width="12.28515625" style="263" customWidth="1" collapsed="1"/>
    <col min="28" max="16384" width="9.140625" style="263"/>
  </cols>
  <sheetData>
    <row r="1" spans="1:26" ht="7.5" customHeight="1"/>
    <row r="2" spans="1:26" ht="15" customHeight="1">
      <c r="B2" s="284"/>
      <c r="C2" s="284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s="267" customFormat="1" ht="20.100000000000001" customHeight="1">
      <c r="B3" s="525" t="s">
        <v>1227</v>
      </c>
      <c r="C3" s="526"/>
      <c r="D3" s="527"/>
      <c r="E3" s="508" t="s">
        <v>1375</v>
      </c>
      <c r="F3" s="508" t="s">
        <v>1353</v>
      </c>
      <c r="G3" s="508" t="s">
        <v>1376</v>
      </c>
      <c r="H3" s="508" t="s">
        <v>1357</v>
      </c>
      <c r="I3" s="508" t="s">
        <v>1368</v>
      </c>
      <c r="J3" s="508" t="s">
        <v>1345</v>
      </c>
      <c r="K3" s="508">
        <v>2020</v>
      </c>
      <c r="L3" s="508">
        <v>2019</v>
      </c>
      <c r="M3" s="508" t="s">
        <v>1363</v>
      </c>
      <c r="N3" s="508" t="s">
        <v>1313</v>
      </c>
      <c r="O3" s="508" t="s">
        <v>1364</v>
      </c>
      <c r="P3" s="508" t="s">
        <v>1315</v>
      </c>
      <c r="Q3" s="508" t="s">
        <v>1289</v>
      </c>
      <c r="R3" s="508" t="s">
        <v>1291</v>
      </c>
      <c r="S3" s="508" t="s">
        <v>1314</v>
      </c>
      <c r="T3" s="508" t="s">
        <v>1316</v>
      </c>
      <c r="U3" s="508" t="s">
        <v>1290</v>
      </c>
      <c r="V3" s="508" t="s">
        <v>1292</v>
      </c>
      <c r="W3" s="508" t="s">
        <v>1286</v>
      </c>
      <c r="X3" s="508" t="s">
        <v>1287</v>
      </c>
      <c r="Y3" s="508">
        <v>2018</v>
      </c>
      <c r="Z3" s="508">
        <v>2017</v>
      </c>
    </row>
    <row r="4" spans="1:26" s="267" customFormat="1" ht="20.100000000000001" customHeight="1">
      <c r="B4" s="528"/>
      <c r="C4" s="529"/>
      <c r="D4" s="530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</row>
    <row r="5" spans="1:26" ht="18" customHeight="1">
      <c r="B5" s="287" t="s">
        <v>1252</v>
      </c>
      <c r="C5" s="288" t="s">
        <v>1276</v>
      </c>
      <c r="D5" s="425"/>
      <c r="E5" s="289">
        <f t="shared" ref="E5" si="0">SUM(E6:E7)</f>
        <v>2089084000</v>
      </c>
      <c r="F5" s="289">
        <f>SUM(F6:F7)</f>
        <v>105650000</v>
      </c>
      <c r="G5" s="289">
        <f>SUM(G6:G7)</f>
        <v>2089651000</v>
      </c>
      <c r="H5" s="289">
        <f>SUM(H6:H7)</f>
        <v>105766000</v>
      </c>
      <c r="I5" s="289">
        <f t="shared" ref="I5:K5" si="1">SUM(I6:I7)</f>
        <v>567000</v>
      </c>
      <c r="J5" s="289">
        <f>SUM(J6:J7)</f>
        <v>116000</v>
      </c>
      <c r="K5" s="289">
        <f t="shared" si="1"/>
        <v>437837000</v>
      </c>
      <c r="L5" s="289">
        <f t="shared" ref="L5" si="2">SUM(L6:L7)</f>
        <v>209136000</v>
      </c>
      <c r="M5" s="289">
        <f t="shared" ref="M5:R5" si="3">SUM(M6:M7)</f>
        <v>331322000</v>
      </c>
      <c r="N5" s="289">
        <f t="shared" si="3"/>
        <v>208453000</v>
      </c>
      <c r="O5" s="289">
        <f t="shared" si="3"/>
        <v>437088000</v>
      </c>
      <c r="P5" s="289">
        <f t="shared" si="3"/>
        <v>208983000</v>
      </c>
      <c r="Q5" s="289">
        <f t="shared" si="3"/>
        <v>249000</v>
      </c>
      <c r="R5" s="289">
        <f t="shared" si="3"/>
        <v>529000</v>
      </c>
      <c r="S5" s="289">
        <f t="shared" ref="S5:Z5" si="4">SUM(S6:S7)</f>
        <v>25000</v>
      </c>
      <c r="T5" s="289">
        <f t="shared" si="4"/>
        <v>164000</v>
      </c>
      <c r="U5" s="289">
        <f t="shared" si="4"/>
        <v>30000</v>
      </c>
      <c r="V5" s="289">
        <f t="shared" si="4"/>
        <v>139000</v>
      </c>
      <c r="W5" s="289">
        <f t="shared" si="4"/>
        <v>280000</v>
      </c>
      <c r="X5" s="289">
        <f t="shared" si="4"/>
        <v>109000</v>
      </c>
      <c r="Y5" s="289">
        <f t="shared" si="4"/>
        <v>1203000</v>
      </c>
      <c r="Z5" s="289">
        <f t="shared" si="4"/>
        <v>124000</v>
      </c>
    </row>
    <row r="6" spans="1:26" s="268" customFormat="1" ht="18" customHeight="1">
      <c r="A6" s="263"/>
      <c r="B6" s="277"/>
      <c r="C6" s="278" t="s">
        <v>1280</v>
      </c>
      <c r="D6" s="426"/>
      <c r="E6" s="280">
        <v>2088837000</v>
      </c>
      <c r="F6" s="280">
        <v>104427000</v>
      </c>
      <c r="G6" s="280">
        <v>2088837000</v>
      </c>
      <c r="H6" s="280">
        <v>104427000</v>
      </c>
      <c r="I6" s="280">
        <v>0</v>
      </c>
      <c r="J6" s="280">
        <v>0</v>
      </c>
      <c r="K6" s="280">
        <v>431556000</v>
      </c>
      <c r="L6" s="280">
        <v>208254000</v>
      </c>
      <c r="M6" s="280">
        <v>331305000</v>
      </c>
      <c r="N6" s="280">
        <v>208254000</v>
      </c>
      <c r="O6" s="280">
        <v>435732000</v>
      </c>
      <c r="P6" s="280">
        <v>208254000</v>
      </c>
      <c r="Q6" s="280">
        <v>0</v>
      </c>
      <c r="R6" s="280">
        <v>0</v>
      </c>
      <c r="S6" s="280">
        <v>0</v>
      </c>
      <c r="T6" s="280">
        <v>0</v>
      </c>
      <c r="U6" s="280">
        <v>0</v>
      </c>
      <c r="V6" s="280">
        <v>0</v>
      </c>
      <c r="W6" s="280">
        <v>0</v>
      </c>
      <c r="X6" s="280">
        <v>0</v>
      </c>
      <c r="Y6" s="280">
        <v>0</v>
      </c>
      <c r="Z6" s="280">
        <v>76000</v>
      </c>
    </row>
    <row r="7" spans="1:26" s="268" customFormat="1" ht="18" customHeight="1">
      <c r="A7" s="263"/>
      <c r="B7" s="277"/>
      <c r="C7" s="278" t="s">
        <v>363</v>
      </c>
      <c r="D7" s="426"/>
      <c r="E7" s="280">
        <v>247000</v>
      </c>
      <c r="F7" s="280">
        <v>1223000</v>
      </c>
      <c r="G7" s="280">
        <v>814000</v>
      </c>
      <c r="H7" s="280">
        <v>1339000</v>
      </c>
      <c r="I7" s="280">
        <v>567000</v>
      </c>
      <c r="J7" s="280">
        <v>116000</v>
      </c>
      <c r="K7" s="280">
        <v>6281000</v>
      </c>
      <c r="L7" s="280">
        <v>882000</v>
      </c>
      <c r="M7" s="280">
        <v>17000</v>
      </c>
      <c r="N7" s="280">
        <v>199000</v>
      </c>
      <c r="O7" s="280">
        <v>1356000</v>
      </c>
      <c r="P7" s="280">
        <v>729000</v>
      </c>
      <c r="Q7" s="280">
        <v>249000</v>
      </c>
      <c r="R7" s="280">
        <v>529000</v>
      </c>
      <c r="S7" s="280">
        <v>25000</v>
      </c>
      <c r="T7" s="280">
        <v>164000</v>
      </c>
      <c r="U7" s="280">
        <v>30000</v>
      </c>
      <c r="V7" s="280">
        <v>139000</v>
      </c>
      <c r="W7" s="280">
        <v>280000</v>
      </c>
      <c r="X7" s="280">
        <v>109000</v>
      </c>
      <c r="Y7" s="280">
        <v>1203000</v>
      </c>
      <c r="Z7" s="280">
        <v>48000</v>
      </c>
    </row>
    <row r="8" spans="1:26" ht="18" customHeight="1">
      <c r="B8" s="274" t="s">
        <v>1253</v>
      </c>
      <c r="C8" s="275" t="s">
        <v>1254</v>
      </c>
      <c r="D8" s="427"/>
      <c r="E8" s="276">
        <f t="shared" ref="E8" si="5">SUM(E9:E15)</f>
        <v>-5070000</v>
      </c>
      <c r="F8" s="276">
        <f>SUM(F9:F15)</f>
        <v>-3107000</v>
      </c>
      <c r="G8" s="276">
        <f>SUM(G9:G15)</f>
        <v>-29514000</v>
      </c>
      <c r="H8" s="276">
        <f>SUM(H9:H15)</f>
        <v>822000</v>
      </c>
      <c r="I8" s="276">
        <f t="shared" ref="I8:K8" si="6">SUM(I9:I15)</f>
        <v>-24447000</v>
      </c>
      <c r="J8" s="276">
        <f>SUM(J9:J15)</f>
        <v>3928000</v>
      </c>
      <c r="K8" s="276">
        <f t="shared" si="6"/>
        <v>-24584000</v>
      </c>
      <c r="L8" s="276">
        <f>SUM(L9:L15)</f>
        <v>-73786000</v>
      </c>
      <c r="M8" s="276">
        <f t="shared" ref="M8:O8" si="7">SUM(M9:M15)</f>
        <v>-17275000</v>
      </c>
      <c r="N8" s="276">
        <f>SUM(N9:N15)</f>
        <v>-22730000</v>
      </c>
      <c r="O8" s="276">
        <f t="shared" si="7"/>
        <v>-16453000</v>
      </c>
      <c r="P8" s="276">
        <f>SUM(P9:P15)</f>
        <v>-32074000</v>
      </c>
      <c r="Q8" s="276">
        <f t="shared" ref="Q8:Z8" si="8">SUM(Q9:Q15)</f>
        <v>-4798000</v>
      </c>
      <c r="R8" s="276">
        <f t="shared" si="8"/>
        <v>-9341000</v>
      </c>
      <c r="S8" s="276">
        <f t="shared" si="8"/>
        <v>-4682000</v>
      </c>
      <c r="T8" s="276">
        <f t="shared" si="8"/>
        <v>-7833000</v>
      </c>
      <c r="U8" s="276">
        <f t="shared" si="8"/>
        <v>-2466000</v>
      </c>
      <c r="V8" s="276">
        <f t="shared" si="8"/>
        <v>-3150000</v>
      </c>
      <c r="W8" s="276">
        <f t="shared" si="8"/>
        <v>-4545000</v>
      </c>
      <c r="X8" s="276">
        <f t="shared" si="8"/>
        <v>-683000</v>
      </c>
      <c r="Y8" s="276">
        <f t="shared" si="8"/>
        <v>-118909000</v>
      </c>
      <c r="Z8" s="276">
        <f t="shared" si="8"/>
        <v>-43247000</v>
      </c>
    </row>
    <row r="9" spans="1:26" s="268" customFormat="1" ht="18" customHeight="1">
      <c r="A9" s="263"/>
      <c r="B9" s="277"/>
      <c r="C9" s="278" t="s">
        <v>1256</v>
      </c>
      <c r="D9" s="426"/>
      <c r="E9" s="280">
        <v>0</v>
      </c>
      <c r="F9" s="280">
        <v>535000</v>
      </c>
      <c r="G9" s="280">
        <v>77456000</v>
      </c>
      <c r="H9" s="280">
        <v>3960000</v>
      </c>
      <c r="I9" s="280">
        <v>77456000</v>
      </c>
      <c r="J9" s="280">
        <v>3425000</v>
      </c>
      <c r="K9" s="280">
        <v>3203000</v>
      </c>
      <c r="L9" s="280">
        <v>-40143000</v>
      </c>
      <c r="M9" s="280">
        <v>-516000</v>
      </c>
      <c r="N9" s="280">
        <v>-1141000</v>
      </c>
      <c r="O9" s="280">
        <v>3444000</v>
      </c>
      <c r="P9" s="280">
        <v>-3329000</v>
      </c>
      <c r="Q9" s="280">
        <v>-1111000</v>
      </c>
      <c r="R9" s="280">
        <v>-2187000</v>
      </c>
      <c r="S9" s="280">
        <v>0</v>
      </c>
      <c r="T9" s="280">
        <v>0</v>
      </c>
      <c r="U9" s="280">
        <v>0</v>
      </c>
      <c r="V9" s="280">
        <v>0</v>
      </c>
      <c r="W9" s="280">
        <v>-1076000</v>
      </c>
      <c r="X9" s="280">
        <v>0</v>
      </c>
      <c r="Y9" s="280">
        <v>-95514000</v>
      </c>
      <c r="Z9" s="280">
        <v>-37907000</v>
      </c>
    </row>
    <row r="10" spans="1:26" s="268" customFormat="1" ht="18" customHeight="1">
      <c r="A10" s="263"/>
      <c r="B10" s="277"/>
      <c r="C10" s="278" t="s">
        <v>1257</v>
      </c>
      <c r="D10" s="426"/>
      <c r="E10" s="280">
        <v>-2443000</v>
      </c>
      <c r="F10" s="280">
        <v>-1631000</v>
      </c>
      <c r="G10" s="280">
        <v>-3475000</v>
      </c>
      <c r="H10" s="280">
        <v>-2747000</v>
      </c>
      <c r="I10" s="280">
        <v>-1033000</v>
      </c>
      <c r="J10" s="280">
        <v>-1116000</v>
      </c>
      <c r="K10" s="280">
        <v>-4827000</v>
      </c>
      <c r="L10" s="280">
        <v>-7718000</v>
      </c>
      <c r="M10" s="280">
        <v>-726000</v>
      </c>
      <c r="N10" s="280">
        <v>-2930000</v>
      </c>
      <c r="O10" s="280">
        <v>-3473000</v>
      </c>
      <c r="P10" s="280">
        <v>-5443000</v>
      </c>
      <c r="Q10" s="280">
        <v>-1068000</v>
      </c>
      <c r="R10" s="280">
        <v>-2512000</v>
      </c>
      <c r="S10" s="280">
        <v>-770000</v>
      </c>
      <c r="T10" s="280">
        <v>-2118000</v>
      </c>
      <c r="U10" s="280">
        <v>-722000</v>
      </c>
      <c r="V10" s="280">
        <v>-1348000</v>
      </c>
      <c r="W10" s="280">
        <v>-1444000</v>
      </c>
      <c r="X10" s="280">
        <v>-627000</v>
      </c>
      <c r="Y10" s="280">
        <v>-3719000</v>
      </c>
      <c r="Z10" s="280">
        <v>-2604000</v>
      </c>
    </row>
    <row r="11" spans="1:26" s="268" customFormat="1" ht="18" hidden="1" customHeight="1" outlineLevel="1">
      <c r="A11" s="263"/>
      <c r="B11" s="277"/>
      <c r="C11" s="278" t="s">
        <v>1300</v>
      </c>
      <c r="D11" s="426"/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4000</v>
      </c>
      <c r="M11" s="280">
        <v>0</v>
      </c>
      <c r="N11" s="280">
        <v>1000</v>
      </c>
      <c r="O11" s="280">
        <v>0</v>
      </c>
      <c r="P11" s="280">
        <v>3000</v>
      </c>
      <c r="Q11" s="280">
        <v>2000</v>
      </c>
      <c r="R11" s="280">
        <v>2000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</row>
    <row r="12" spans="1:26" s="268" customFormat="1" ht="18" customHeight="1" collapsed="1">
      <c r="A12" s="263"/>
      <c r="B12" s="277"/>
      <c r="C12" s="278" t="s">
        <v>1258</v>
      </c>
      <c r="D12" s="426"/>
      <c r="E12" s="280">
        <v>-166000</v>
      </c>
      <c r="F12" s="280">
        <v>-183000</v>
      </c>
      <c r="G12" s="280">
        <v>-215000</v>
      </c>
      <c r="H12" s="280">
        <v>-2239000</v>
      </c>
      <c r="I12" s="280">
        <v>-50000</v>
      </c>
      <c r="J12" s="280">
        <v>-2056000</v>
      </c>
      <c r="K12" s="280">
        <v>-3054000</v>
      </c>
      <c r="L12" s="280">
        <v>-4412000</v>
      </c>
      <c r="M12" s="280">
        <v>-405000</v>
      </c>
      <c r="N12" s="280">
        <v>-766000</v>
      </c>
      <c r="O12" s="280">
        <v>-2644000</v>
      </c>
      <c r="P12" s="280">
        <v>-3845000</v>
      </c>
      <c r="Q12" s="280">
        <v>-2256000</v>
      </c>
      <c r="R12" s="280">
        <v>-3079000</v>
      </c>
      <c r="S12" s="280">
        <v>-2607000</v>
      </c>
      <c r="T12" s="280">
        <v>-4267000</v>
      </c>
      <c r="U12" s="280">
        <v>-1661000</v>
      </c>
      <c r="V12" s="280">
        <v>-1661000</v>
      </c>
      <c r="W12" s="280">
        <v>-823000</v>
      </c>
      <c r="X12" s="280">
        <v>0</v>
      </c>
      <c r="Y12" s="280">
        <v>-6270000</v>
      </c>
      <c r="Z12" s="280">
        <v>-2511000</v>
      </c>
    </row>
    <row r="13" spans="1:26" s="268" customFormat="1" ht="18" customHeight="1">
      <c r="A13" s="263"/>
      <c r="B13" s="277"/>
      <c r="C13" s="278" t="s">
        <v>261</v>
      </c>
      <c r="D13" s="426"/>
      <c r="E13" s="280">
        <v>-265000</v>
      </c>
      <c r="F13" s="280">
        <v>-1000</v>
      </c>
      <c r="G13" s="280">
        <v>-2360000</v>
      </c>
      <c r="H13" s="280">
        <v>-854000</v>
      </c>
      <c r="I13" s="280">
        <v>-2095000</v>
      </c>
      <c r="J13" s="280">
        <v>-853000</v>
      </c>
      <c r="K13" s="280">
        <v>-13884000</v>
      </c>
      <c r="L13" s="280">
        <v>-16416000</v>
      </c>
      <c r="M13" s="280">
        <v>-13014000</v>
      </c>
      <c r="N13" s="280">
        <v>-16397000</v>
      </c>
      <c r="O13" s="280">
        <v>-13868000</v>
      </c>
      <c r="P13" s="280">
        <v>-16416000</v>
      </c>
      <c r="Q13" s="280">
        <v>0</v>
      </c>
      <c r="R13" s="280">
        <v>-19000</v>
      </c>
      <c r="S13" s="280">
        <v>-133000</v>
      </c>
      <c r="T13" s="280">
        <v>-133000</v>
      </c>
      <c r="U13" s="280">
        <v>0</v>
      </c>
      <c r="V13" s="280">
        <v>0</v>
      </c>
      <c r="W13" s="280">
        <v>-19000</v>
      </c>
      <c r="X13" s="280">
        <v>0</v>
      </c>
      <c r="Y13" s="280">
        <v>-901000</v>
      </c>
      <c r="Z13" s="280">
        <v>-16000</v>
      </c>
    </row>
    <row r="14" spans="1:26" s="268" customFormat="1" ht="18" customHeight="1">
      <c r="A14" s="263"/>
      <c r="B14" s="277"/>
      <c r="C14" s="278" t="s">
        <v>1135</v>
      </c>
      <c r="D14" s="426"/>
      <c r="E14" s="280">
        <v>-1954000</v>
      </c>
      <c r="F14" s="280">
        <v>-1597000</v>
      </c>
      <c r="G14" s="280">
        <v>-100674000</v>
      </c>
      <c r="H14" s="280">
        <v>2945000</v>
      </c>
      <c r="I14" s="280">
        <v>-98719000</v>
      </c>
      <c r="J14" s="280">
        <v>4543000</v>
      </c>
      <c r="K14" s="280">
        <v>-5750000</v>
      </c>
      <c r="L14" s="280">
        <v>-3785000</v>
      </c>
      <c r="M14" s="280">
        <v>-2604000</v>
      </c>
      <c r="N14" s="280">
        <v>-1229000</v>
      </c>
      <c r="O14" s="280">
        <v>342000</v>
      </c>
      <c r="P14" s="280">
        <v>-2684000</v>
      </c>
      <c r="Q14" s="280">
        <v>-324000</v>
      </c>
      <c r="R14" s="280">
        <v>-1455000</v>
      </c>
      <c r="S14" s="280">
        <v>0</v>
      </c>
      <c r="T14" s="280">
        <v>-1000</v>
      </c>
      <c r="U14" s="280">
        <v>0</v>
      </c>
      <c r="V14" s="280">
        <v>0</v>
      </c>
      <c r="W14" s="280">
        <v>-1131000</v>
      </c>
      <c r="X14" s="280">
        <v>0</v>
      </c>
      <c r="Y14" s="280">
        <v>-11127000</v>
      </c>
      <c r="Z14" s="280">
        <v>2000</v>
      </c>
    </row>
    <row r="15" spans="1:26" s="268" customFormat="1" ht="18" customHeight="1">
      <c r="A15" s="263"/>
      <c r="B15" s="277"/>
      <c r="C15" s="278" t="s">
        <v>258</v>
      </c>
      <c r="D15" s="426"/>
      <c r="E15" s="280">
        <v>-242000</v>
      </c>
      <c r="F15" s="280">
        <v>-230000</v>
      </c>
      <c r="G15" s="280">
        <v>-246000</v>
      </c>
      <c r="H15" s="280">
        <v>-243000</v>
      </c>
      <c r="I15" s="280">
        <v>-6000</v>
      </c>
      <c r="J15" s="280">
        <v>-15000</v>
      </c>
      <c r="K15" s="280">
        <v>-272000</v>
      </c>
      <c r="L15" s="280">
        <v>-1316000</v>
      </c>
      <c r="M15" s="280">
        <v>-10000</v>
      </c>
      <c r="N15" s="280">
        <v>-268000</v>
      </c>
      <c r="O15" s="280">
        <v>-254000</v>
      </c>
      <c r="P15" s="280">
        <v>-360000</v>
      </c>
      <c r="Q15" s="280">
        <v>-41000</v>
      </c>
      <c r="R15" s="280">
        <v>-91000</v>
      </c>
      <c r="S15" s="280">
        <v>-1172000</v>
      </c>
      <c r="T15" s="280">
        <v>-1314000</v>
      </c>
      <c r="U15" s="280">
        <v>-83000</v>
      </c>
      <c r="V15" s="280">
        <v>-141000</v>
      </c>
      <c r="W15" s="280">
        <v>-52000</v>
      </c>
      <c r="X15" s="280">
        <v>-56000</v>
      </c>
      <c r="Y15" s="280">
        <v>-1378000</v>
      </c>
      <c r="Z15" s="280">
        <v>-211000</v>
      </c>
    </row>
    <row r="16" spans="1:26" ht="18" customHeight="1">
      <c r="B16" s="274" t="s">
        <v>1259</v>
      </c>
      <c r="C16" s="275" t="s">
        <v>1260</v>
      </c>
      <c r="D16" s="427"/>
      <c r="E16" s="276">
        <f t="shared" ref="E16" si="9">E5+E8</f>
        <v>2084014000</v>
      </c>
      <c r="F16" s="276">
        <f>F5+F8</f>
        <v>102543000</v>
      </c>
      <c r="G16" s="276">
        <f>G5+G8</f>
        <v>2060137000</v>
      </c>
      <c r="H16" s="276">
        <f>H5+H8</f>
        <v>106588000</v>
      </c>
      <c r="I16" s="276">
        <f t="shared" ref="I16:K16" si="10">I5+I8</f>
        <v>-23880000</v>
      </c>
      <c r="J16" s="276">
        <f>J5+J8</f>
        <v>4044000</v>
      </c>
      <c r="K16" s="276">
        <f t="shared" si="10"/>
        <v>413253000</v>
      </c>
      <c r="L16" s="276">
        <f>L5+L8</f>
        <v>135350000</v>
      </c>
      <c r="M16" s="276">
        <f t="shared" ref="M16:O16" si="11">M5+M8</f>
        <v>314047000</v>
      </c>
      <c r="N16" s="276">
        <f>N5+N8</f>
        <v>185723000</v>
      </c>
      <c r="O16" s="276">
        <f t="shared" si="11"/>
        <v>420635000</v>
      </c>
      <c r="P16" s="276">
        <f>P5+P8</f>
        <v>176909000</v>
      </c>
      <c r="Q16" s="276">
        <f t="shared" ref="Q16:Z16" si="12">Q5+Q8</f>
        <v>-4549000</v>
      </c>
      <c r="R16" s="276">
        <f t="shared" si="12"/>
        <v>-8812000</v>
      </c>
      <c r="S16" s="276">
        <f t="shared" si="12"/>
        <v>-4657000</v>
      </c>
      <c r="T16" s="276">
        <f t="shared" si="12"/>
        <v>-7669000</v>
      </c>
      <c r="U16" s="276">
        <f t="shared" si="12"/>
        <v>-2436000</v>
      </c>
      <c r="V16" s="276">
        <f t="shared" si="12"/>
        <v>-3011000</v>
      </c>
      <c r="W16" s="276">
        <f t="shared" si="12"/>
        <v>-4265000</v>
      </c>
      <c r="X16" s="276">
        <f t="shared" si="12"/>
        <v>-574000</v>
      </c>
      <c r="Y16" s="276">
        <f t="shared" si="12"/>
        <v>-117706000</v>
      </c>
      <c r="Z16" s="276">
        <f t="shared" si="12"/>
        <v>-43123000</v>
      </c>
    </row>
    <row r="17" spans="1:27" s="270" customFormat="1" ht="18" customHeight="1">
      <c r="A17" s="269"/>
      <c r="B17" s="274" t="s">
        <v>1261</v>
      </c>
      <c r="C17" s="279" t="s">
        <v>1255</v>
      </c>
      <c r="D17" s="426"/>
      <c r="E17" s="282">
        <v>-396000</v>
      </c>
      <c r="F17" s="282">
        <v>-896000</v>
      </c>
      <c r="G17" s="282">
        <v>-792000</v>
      </c>
      <c r="H17" s="282">
        <v>-2442000</v>
      </c>
      <c r="I17" s="282">
        <v>-396000</v>
      </c>
      <c r="J17" s="282">
        <v>-1545000</v>
      </c>
      <c r="K17" s="282">
        <v>-3233000</v>
      </c>
      <c r="L17" s="282">
        <v>-17204000</v>
      </c>
      <c r="M17" s="282">
        <v>-396000</v>
      </c>
      <c r="N17" s="282">
        <v>-4301000</v>
      </c>
      <c r="O17" s="282">
        <v>-2838000</v>
      </c>
      <c r="P17" s="282">
        <v>-12903000</v>
      </c>
      <c r="Q17" s="282">
        <v>-4301000</v>
      </c>
      <c r="R17" s="282">
        <v>-8602000</v>
      </c>
      <c r="S17" s="282">
        <v>-5156000</v>
      </c>
      <c r="T17" s="282">
        <v>-15469000</v>
      </c>
      <c r="U17" s="282">
        <v>-5156000</v>
      </c>
      <c r="V17" s="282">
        <v>-10313000</v>
      </c>
      <c r="W17" s="282">
        <v>-4301000</v>
      </c>
      <c r="X17" s="282">
        <v>-5156000</v>
      </c>
      <c r="Y17" s="282">
        <v>-20626000</v>
      </c>
      <c r="Z17" s="282">
        <v>-20626000</v>
      </c>
    </row>
    <row r="18" spans="1:27" s="270" customFormat="1" ht="18" customHeight="1">
      <c r="A18" s="269"/>
      <c r="B18" s="274" t="s">
        <v>1264</v>
      </c>
      <c r="C18" s="275" t="s">
        <v>1330</v>
      </c>
      <c r="D18" s="426"/>
      <c r="E18" s="282">
        <f t="shared" ref="E18" si="13">SUM(E16:E17)</f>
        <v>2083618000</v>
      </c>
      <c r="F18" s="282">
        <f>SUM(F16:F17)</f>
        <v>101647000</v>
      </c>
      <c r="G18" s="282">
        <f>SUM(G16:G17)</f>
        <v>2059345000</v>
      </c>
      <c r="H18" s="282">
        <f>SUM(H16:H17)</f>
        <v>104146000</v>
      </c>
      <c r="I18" s="282">
        <f t="shared" ref="I18:K18" si="14">SUM(I16:I17)</f>
        <v>-24276000</v>
      </c>
      <c r="J18" s="282">
        <f>SUM(J16:J17)</f>
        <v>2499000</v>
      </c>
      <c r="K18" s="282">
        <f t="shared" si="14"/>
        <v>410020000</v>
      </c>
      <c r="L18" s="282">
        <f>SUM(L16:L17)</f>
        <v>118146000</v>
      </c>
      <c r="M18" s="282">
        <f t="shared" ref="M18:O18" si="15">SUM(M16:M17)</f>
        <v>313651000</v>
      </c>
      <c r="N18" s="282">
        <f>SUM(N16:N17)</f>
        <v>181422000</v>
      </c>
      <c r="O18" s="282">
        <f t="shared" si="15"/>
        <v>417797000</v>
      </c>
      <c r="P18" s="282">
        <f>SUM(P16:P17)</f>
        <v>164006000</v>
      </c>
      <c r="Q18" s="282">
        <f t="shared" ref="Q18:AA18" si="16">SUM(Q16:Q17)</f>
        <v>-8850000</v>
      </c>
      <c r="R18" s="282">
        <f t="shared" si="16"/>
        <v>-17414000</v>
      </c>
      <c r="S18" s="282">
        <f t="shared" si="16"/>
        <v>-9813000</v>
      </c>
      <c r="T18" s="282">
        <f t="shared" si="16"/>
        <v>-23138000</v>
      </c>
      <c r="U18" s="282">
        <f t="shared" si="16"/>
        <v>-7592000</v>
      </c>
      <c r="V18" s="282">
        <f t="shared" si="16"/>
        <v>-13324000</v>
      </c>
      <c r="W18" s="282">
        <f t="shared" si="16"/>
        <v>-8566000</v>
      </c>
      <c r="X18" s="282">
        <f t="shared" si="16"/>
        <v>-5730000</v>
      </c>
      <c r="Y18" s="282">
        <f t="shared" si="16"/>
        <v>-138332000</v>
      </c>
      <c r="Z18" s="282">
        <f t="shared" si="16"/>
        <v>-63749000</v>
      </c>
      <c r="AA18" s="282">
        <f t="shared" si="16"/>
        <v>0</v>
      </c>
    </row>
    <row r="19" spans="1:27" ht="18" customHeight="1">
      <c r="B19" s="274" t="s">
        <v>1265</v>
      </c>
      <c r="C19" s="275" t="s">
        <v>1262</v>
      </c>
      <c r="D19" s="427"/>
      <c r="E19" s="276">
        <f t="shared" ref="E19" si="17">SUM(E20:E22)</f>
        <v>25060000</v>
      </c>
      <c r="F19" s="276">
        <f>SUM(F20:F22)</f>
        <v>66695000</v>
      </c>
      <c r="G19" s="276">
        <f>SUM(G20:G22)</f>
        <v>53566000</v>
      </c>
      <c r="H19" s="276">
        <f>SUM(H20:H22)</f>
        <v>119959000</v>
      </c>
      <c r="I19" s="276">
        <f t="shared" ref="I19:K19" si="18">SUM(I20:I22)</f>
        <v>28507000</v>
      </c>
      <c r="J19" s="276">
        <f>SUM(J20:J22)</f>
        <v>53264000</v>
      </c>
      <c r="K19" s="276">
        <f t="shared" si="18"/>
        <v>342101000</v>
      </c>
      <c r="L19" s="276">
        <f>SUM(L20:L22)</f>
        <v>393405000</v>
      </c>
      <c r="M19" s="276">
        <f t="shared" ref="M19:O19" si="19">SUM(M20:M22)</f>
        <v>112663000</v>
      </c>
      <c r="N19" s="276">
        <f>SUM(N20:N22)</f>
        <v>92395000</v>
      </c>
      <c r="O19" s="276">
        <f t="shared" si="19"/>
        <v>232621000</v>
      </c>
      <c r="P19" s="276">
        <f>SUM(P20:P22)</f>
        <v>227321000</v>
      </c>
      <c r="Q19" s="276">
        <f t="shared" ref="Q19:R19" si="20">SUM(Q20:Q22)</f>
        <v>90981000</v>
      </c>
      <c r="R19" s="276">
        <f t="shared" si="20"/>
        <v>134926000</v>
      </c>
      <c r="S19" s="276">
        <f t="shared" ref="S19:Z19" si="21">SUM(S20:S22)</f>
        <v>54982000</v>
      </c>
      <c r="T19" s="276">
        <f t="shared" si="21"/>
        <v>158807000</v>
      </c>
      <c r="U19" s="276">
        <f t="shared" si="21"/>
        <v>56087000</v>
      </c>
      <c r="V19" s="276">
        <f t="shared" si="21"/>
        <v>103825000</v>
      </c>
      <c r="W19" s="276">
        <f>SUM(W20:W22)</f>
        <v>43945000</v>
      </c>
      <c r="X19" s="276">
        <f t="shared" si="21"/>
        <v>47738000</v>
      </c>
      <c r="Y19" s="276">
        <f t="shared" si="21"/>
        <v>191894000</v>
      </c>
      <c r="Z19" s="276">
        <f t="shared" si="21"/>
        <v>152754000</v>
      </c>
    </row>
    <row r="20" spans="1:27" s="268" customFormat="1" ht="18" customHeight="1">
      <c r="A20" s="263"/>
      <c r="B20" s="277"/>
      <c r="C20" s="278" t="s">
        <v>1119</v>
      </c>
      <c r="D20" s="426"/>
      <c r="E20" s="280">
        <v>7541000</v>
      </c>
      <c r="F20" s="280">
        <v>59252000</v>
      </c>
      <c r="G20" s="280">
        <v>34765000</v>
      </c>
      <c r="H20" s="280">
        <v>102106000</v>
      </c>
      <c r="I20" s="280">
        <v>27224000</v>
      </c>
      <c r="J20" s="280">
        <v>42854000</v>
      </c>
      <c r="K20" s="280">
        <v>311763000</v>
      </c>
      <c r="L20" s="280">
        <v>317656000</v>
      </c>
      <c r="M20" s="280">
        <v>109002000</v>
      </c>
      <c r="N20" s="280">
        <v>72878000</v>
      </c>
      <c r="O20" s="280">
        <v>211108000</v>
      </c>
      <c r="P20" s="280">
        <v>170421000</v>
      </c>
      <c r="Q20" s="280">
        <v>72188000</v>
      </c>
      <c r="R20" s="280">
        <v>97543000</v>
      </c>
      <c r="S20" s="280">
        <v>4328000</v>
      </c>
      <c r="T20" s="280">
        <v>66664000</v>
      </c>
      <c r="U20" s="280">
        <v>41094000</v>
      </c>
      <c r="V20" s="280">
        <v>62336000</v>
      </c>
      <c r="W20" s="280">
        <v>25355000</v>
      </c>
      <c r="X20" s="280">
        <v>21242000</v>
      </c>
      <c r="Y20" s="280">
        <v>79910000</v>
      </c>
      <c r="Z20" s="280">
        <v>37934000</v>
      </c>
    </row>
    <row r="21" spans="1:27" s="268" customFormat="1" ht="18" hidden="1" customHeight="1" outlineLevel="1">
      <c r="A21" s="263"/>
      <c r="B21" s="277"/>
      <c r="C21" s="278" t="s">
        <v>1263</v>
      </c>
      <c r="D21" s="426"/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45000</v>
      </c>
      <c r="M21" s="280">
        <v>0</v>
      </c>
      <c r="N21" s="280">
        <v>0</v>
      </c>
      <c r="O21" s="280">
        <v>0</v>
      </c>
      <c r="P21" s="280">
        <v>45000</v>
      </c>
      <c r="Q21" s="280">
        <v>45000</v>
      </c>
      <c r="R21" s="280">
        <v>45000</v>
      </c>
      <c r="S21" s="280">
        <v>22986000</v>
      </c>
      <c r="T21" s="280">
        <v>23034000</v>
      </c>
      <c r="U21" s="280">
        <v>16000</v>
      </c>
      <c r="V21" s="280">
        <v>48000</v>
      </c>
      <c r="W21" s="280">
        <v>0</v>
      </c>
      <c r="X21" s="280">
        <v>32000</v>
      </c>
      <c r="Y21" s="280">
        <v>23034000</v>
      </c>
      <c r="Z21" s="280">
        <v>440000</v>
      </c>
    </row>
    <row r="22" spans="1:27" s="268" customFormat="1" ht="18" customHeight="1" collapsed="1">
      <c r="A22" s="263"/>
      <c r="B22" s="277"/>
      <c r="C22" s="278" t="s">
        <v>1251</v>
      </c>
      <c r="D22" s="426"/>
      <c r="E22" s="280">
        <v>17519000</v>
      </c>
      <c r="F22" s="280">
        <v>7443000</v>
      </c>
      <c r="G22" s="280">
        <v>18801000</v>
      </c>
      <c r="H22" s="280">
        <v>17853000</v>
      </c>
      <c r="I22" s="280">
        <v>1283000</v>
      </c>
      <c r="J22" s="280">
        <v>10410000</v>
      </c>
      <c r="K22" s="280">
        <v>30338000</v>
      </c>
      <c r="L22" s="280">
        <v>75704000</v>
      </c>
      <c r="M22" s="280">
        <v>3661000</v>
      </c>
      <c r="N22" s="280">
        <v>19517000</v>
      </c>
      <c r="O22" s="280">
        <v>21513000</v>
      </c>
      <c r="P22" s="280">
        <v>56855000</v>
      </c>
      <c r="Q22" s="280">
        <v>18748000</v>
      </c>
      <c r="R22" s="280">
        <v>37338000</v>
      </c>
      <c r="S22" s="280">
        <v>27668000</v>
      </c>
      <c r="T22" s="280">
        <v>69109000</v>
      </c>
      <c r="U22" s="280">
        <v>14977000</v>
      </c>
      <c r="V22" s="280">
        <v>41441000</v>
      </c>
      <c r="W22" s="280">
        <v>18590000</v>
      </c>
      <c r="X22" s="280">
        <v>26464000</v>
      </c>
      <c r="Y22" s="280">
        <v>88950000</v>
      </c>
      <c r="Z22" s="280">
        <v>114380000</v>
      </c>
    </row>
    <row r="23" spans="1:27" ht="18" customHeight="1">
      <c r="B23" s="274" t="s">
        <v>1331</v>
      </c>
      <c r="C23" s="275" t="s">
        <v>1332</v>
      </c>
      <c r="D23" s="427"/>
      <c r="E23" s="276">
        <f t="shared" ref="E23" si="22">E18+E19</f>
        <v>2108678000</v>
      </c>
      <c r="F23" s="276">
        <f>F18+F19</f>
        <v>168342000</v>
      </c>
      <c r="G23" s="276">
        <f>G18+G19</f>
        <v>2112911000</v>
      </c>
      <c r="H23" s="276">
        <f>H18+H19</f>
        <v>224105000</v>
      </c>
      <c r="I23" s="276">
        <f t="shared" ref="I23:K23" si="23">I18+I19</f>
        <v>4231000</v>
      </c>
      <c r="J23" s="276">
        <f>J18+J19</f>
        <v>55763000</v>
      </c>
      <c r="K23" s="276">
        <f t="shared" si="23"/>
        <v>752121000</v>
      </c>
      <c r="L23" s="276">
        <f>L18+L19</f>
        <v>511551000</v>
      </c>
      <c r="M23" s="276">
        <f t="shared" ref="M23:O23" si="24">M18+M19</f>
        <v>426314000</v>
      </c>
      <c r="N23" s="276">
        <f>N18+N19</f>
        <v>273817000</v>
      </c>
      <c r="O23" s="276">
        <f t="shared" si="24"/>
        <v>650418000</v>
      </c>
      <c r="P23" s="276">
        <f>P18+P19</f>
        <v>391327000</v>
      </c>
      <c r="Q23" s="276">
        <f t="shared" ref="Q23:Y23" si="25">Q18+Q19</f>
        <v>82131000</v>
      </c>
      <c r="R23" s="276">
        <f t="shared" si="25"/>
        <v>117512000</v>
      </c>
      <c r="S23" s="276">
        <f t="shared" si="25"/>
        <v>45169000</v>
      </c>
      <c r="T23" s="276">
        <f t="shared" si="25"/>
        <v>135669000</v>
      </c>
      <c r="U23" s="276">
        <f t="shared" si="25"/>
        <v>48495000</v>
      </c>
      <c r="V23" s="276">
        <f t="shared" si="25"/>
        <v>90501000</v>
      </c>
      <c r="W23" s="276">
        <f t="shared" si="25"/>
        <v>35379000</v>
      </c>
      <c r="X23" s="276">
        <f t="shared" si="25"/>
        <v>42008000</v>
      </c>
      <c r="Y23" s="276">
        <f t="shared" si="25"/>
        <v>53562000</v>
      </c>
      <c r="Z23" s="276">
        <f>Z16+Z19</f>
        <v>109631000</v>
      </c>
    </row>
    <row r="24" spans="1:27" ht="18" customHeight="1">
      <c r="B24" s="274" t="s">
        <v>1333</v>
      </c>
      <c r="C24" s="275" t="s">
        <v>1266</v>
      </c>
      <c r="D24" s="426"/>
      <c r="E24" s="276">
        <f t="shared" ref="E24:K24" si="26">(E25+E30+E34+E36)</f>
        <v>-2108678000</v>
      </c>
      <c r="F24" s="276">
        <f t="shared" si="26"/>
        <v>-168342000</v>
      </c>
      <c r="G24" s="276">
        <f t="shared" si="26"/>
        <v>-2112911000</v>
      </c>
      <c r="H24" s="276">
        <f t="shared" si="26"/>
        <v>-224105000</v>
      </c>
      <c r="I24" s="276">
        <f t="shared" si="26"/>
        <v>-4231000</v>
      </c>
      <c r="J24" s="276">
        <f t="shared" si="26"/>
        <v>-55763000</v>
      </c>
      <c r="K24" s="276">
        <f t="shared" si="26"/>
        <v>-752121000</v>
      </c>
      <c r="L24" s="276">
        <f>(L25+L30+L34+L36)-1000</f>
        <v>-511551000</v>
      </c>
      <c r="M24" s="276">
        <f>(M25+M30+M34+M36)</f>
        <v>-426314000</v>
      </c>
      <c r="N24" s="276">
        <f>N25+N30+N34+N36</f>
        <v>-273817000</v>
      </c>
      <c r="O24" s="276">
        <f>(O25+O30+O34+O36)</f>
        <v>-650418000</v>
      </c>
      <c r="P24" s="276">
        <f>P25+P30+P34+P36</f>
        <v>-391327000</v>
      </c>
      <c r="Q24" s="276">
        <f>Q25+Q30+Q34+Q36</f>
        <v>-82131000</v>
      </c>
      <c r="R24" s="276">
        <f>R25+R30+R34+R36</f>
        <v>-117512000</v>
      </c>
      <c r="S24" s="276">
        <f t="shared" ref="S24:Z24" si="27">S25+S30+S34+S36</f>
        <v>-45169000</v>
      </c>
      <c r="T24" s="276">
        <f t="shared" si="27"/>
        <v>-135671000</v>
      </c>
      <c r="U24" s="276">
        <f t="shared" si="27"/>
        <v>-48495000</v>
      </c>
      <c r="V24" s="276">
        <f t="shared" si="27"/>
        <v>-90501000</v>
      </c>
      <c r="W24" s="276">
        <f t="shared" si="27"/>
        <v>-35379000</v>
      </c>
      <c r="X24" s="276">
        <f t="shared" si="27"/>
        <v>-42008000</v>
      </c>
      <c r="Y24" s="276">
        <f t="shared" si="27"/>
        <v>-53559000</v>
      </c>
      <c r="Z24" s="276">
        <f t="shared" si="27"/>
        <v>-89003000</v>
      </c>
    </row>
    <row r="25" spans="1:27" s="270" customFormat="1" ht="18" customHeight="1">
      <c r="A25" s="269"/>
      <c r="B25" s="281"/>
      <c r="C25" s="279" t="s">
        <v>1267</v>
      </c>
      <c r="D25" s="426"/>
      <c r="E25" s="282">
        <f t="shared" ref="E25" si="28">SUM(E26:E29)</f>
        <v>-4902000</v>
      </c>
      <c r="F25" s="282">
        <f>SUM(F26:F29)</f>
        <v>-5422000</v>
      </c>
      <c r="G25" s="282">
        <f>SUM(G26:G29)</f>
        <v>-10574000</v>
      </c>
      <c r="H25" s="282">
        <f>SUM(H26:H29)</f>
        <v>-10911000</v>
      </c>
      <c r="I25" s="282">
        <f t="shared" ref="I25:K25" si="29">SUM(I26:I29)</f>
        <v>-5671000</v>
      </c>
      <c r="J25" s="282">
        <f>SUM(J26:J29)</f>
        <v>-5489000</v>
      </c>
      <c r="K25" s="282">
        <f t="shared" si="29"/>
        <v>-21983000</v>
      </c>
      <c r="L25" s="282">
        <f>SUM(L26:L29)</f>
        <v>-17952000</v>
      </c>
      <c r="M25" s="282">
        <f t="shared" ref="M25:O25" si="30">SUM(M26:M29)</f>
        <v>-4762000</v>
      </c>
      <c r="N25" s="282">
        <f>SUM(N26:N29)</f>
        <v>-4583000</v>
      </c>
      <c r="O25" s="282">
        <f t="shared" si="30"/>
        <v>-15672000</v>
      </c>
      <c r="P25" s="282">
        <f>SUM(P26:P29)</f>
        <v>-12417000</v>
      </c>
      <c r="Q25" s="282">
        <f t="shared" ref="Q25:Z25" si="31">SUM(Q26:Q29)</f>
        <v>-4457000</v>
      </c>
      <c r="R25" s="282">
        <f t="shared" si="31"/>
        <v>-7834000</v>
      </c>
      <c r="S25" s="282">
        <f t="shared" si="31"/>
        <v>-3225000</v>
      </c>
      <c r="T25" s="282">
        <f t="shared" si="31"/>
        <v>-9700000</v>
      </c>
      <c r="U25" s="282">
        <f t="shared" si="31"/>
        <v>-3876000</v>
      </c>
      <c r="V25" s="282">
        <f t="shared" si="31"/>
        <v>-6475000</v>
      </c>
      <c r="W25" s="282">
        <f t="shared" si="31"/>
        <v>-3376000</v>
      </c>
      <c r="X25" s="282">
        <f t="shared" si="31"/>
        <v>-2599000</v>
      </c>
      <c r="Y25" s="282">
        <f t="shared" si="31"/>
        <v>-12909000</v>
      </c>
      <c r="Z25" s="282">
        <f t="shared" si="31"/>
        <v>-9587000</v>
      </c>
    </row>
    <row r="26" spans="1:27" s="268" customFormat="1" ht="18" customHeight="1">
      <c r="A26" s="263"/>
      <c r="B26" s="277"/>
      <c r="C26" s="283" t="s">
        <v>1268</v>
      </c>
      <c r="D26" s="426"/>
      <c r="E26" s="280">
        <v>-3410000</v>
      </c>
      <c r="F26" s="280">
        <v>-3788000</v>
      </c>
      <c r="G26" s="280">
        <v>-7329000</v>
      </c>
      <c r="H26" s="280">
        <v>-7576000</v>
      </c>
      <c r="I26" s="280">
        <v>-3918000</v>
      </c>
      <c r="J26" s="280">
        <v>-3787000</v>
      </c>
      <c r="K26" s="280">
        <v>-15912000</v>
      </c>
      <c r="L26" s="280">
        <v>-13155000</v>
      </c>
      <c r="M26" s="280">
        <v>-3831000</v>
      </c>
      <c r="N26" s="280">
        <v>-3001000</v>
      </c>
      <c r="O26" s="280">
        <v>-11406000</v>
      </c>
      <c r="P26" s="280">
        <v>-9208000</v>
      </c>
      <c r="Q26" s="280">
        <v>-3422000</v>
      </c>
      <c r="R26" s="280">
        <v>-6207000</v>
      </c>
      <c r="S26" s="280">
        <v>-2620000</v>
      </c>
      <c r="T26" s="280">
        <v>-7094000</v>
      </c>
      <c r="U26" s="280">
        <v>-2372000</v>
      </c>
      <c r="V26" s="280">
        <v>-4474000</v>
      </c>
      <c r="W26" s="280">
        <v>-2785000</v>
      </c>
      <c r="X26" s="280">
        <v>-2102000</v>
      </c>
      <c r="Y26" s="280">
        <v>-9657000</v>
      </c>
      <c r="Z26" s="280">
        <v>-7548000</v>
      </c>
    </row>
    <row r="27" spans="1:27" s="268" customFormat="1" ht="18" customHeight="1">
      <c r="A27" s="263"/>
      <c r="B27" s="277"/>
      <c r="C27" s="283" t="s">
        <v>1269</v>
      </c>
      <c r="D27" s="426"/>
      <c r="E27" s="280">
        <v>-470000</v>
      </c>
      <c r="F27" s="280">
        <v>-644000</v>
      </c>
      <c r="G27" s="280">
        <v>-1974000</v>
      </c>
      <c r="H27" s="280">
        <v>-2035000</v>
      </c>
      <c r="I27" s="280">
        <v>-1504000</v>
      </c>
      <c r="J27" s="280">
        <v>-1391000</v>
      </c>
      <c r="K27" s="280">
        <v>-4190000</v>
      </c>
      <c r="L27" s="280">
        <v>-3129000</v>
      </c>
      <c r="M27" s="280">
        <v>-613000</v>
      </c>
      <c r="N27" s="280">
        <v>-1333000</v>
      </c>
      <c r="O27" s="280">
        <v>-2648000</v>
      </c>
      <c r="P27" s="280">
        <v>-2520000</v>
      </c>
      <c r="Q27" s="280">
        <v>-809000</v>
      </c>
      <c r="R27" s="280">
        <v>-1187000</v>
      </c>
      <c r="S27" s="280">
        <v>-392000</v>
      </c>
      <c r="T27" s="280">
        <v>-1442000</v>
      </c>
      <c r="U27" s="280">
        <v>-722000</v>
      </c>
      <c r="V27" s="280">
        <v>-1050000</v>
      </c>
      <c r="W27" s="280">
        <v>-378000</v>
      </c>
      <c r="X27" s="280">
        <v>-328000</v>
      </c>
      <c r="Y27" s="280">
        <v>-1854000</v>
      </c>
      <c r="Z27" s="280">
        <v>-1462000</v>
      </c>
    </row>
    <row r="28" spans="1:27" s="268" customFormat="1" ht="18" customHeight="1">
      <c r="A28" s="263"/>
      <c r="B28" s="277"/>
      <c r="C28" s="283" t="s">
        <v>1270</v>
      </c>
      <c r="D28" s="426"/>
      <c r="E28" s="280">
        <v>-264000</v>
      </c>
      <c r="F28" s="280">
        <v>-274000</v>
      </c>
      <c r="G28" s="280">
        <v>-513000</v>
      </c>
      <c r="H28" s="280">
        <v>-584000</v>
      </c>
      <c r="I28" s="280">
        <v>-249000</v>
      </c>
      <c r="J28" s="280">
        <v>-311000</v>
      </c>
      <c r="K28" s="280">
        <v>-1165000</v>
      </c>
      <c r="L28" s="280">
        <v>-1024000</v>
      </c>
      <c r="M28" s="280">
        <v>-318000</v>
      </c>
      <c r="N28" s="280">
        <v>-249000</v>
      </c>
      <c r="O28" s="280">
        <v>-902000</v>
      </c>
      <c r="P28" s="280">
        <v>-689000</v>
      </c>
      <c r="Q28" s="280">
        <v>-226000</v>
      </c>
      <c r="R28" s="280">
        <v>-440000</v>
      </c>
      <c r="S28" s="280">
        <v>-213000</v>
      </c>
      <c r="T28" s="280">
        <v>-611000</v>
      </c>
      <c r="U28" s="280">
        <v>-229000</v>
      </c>
      <c r="V28" s="280">
        <v>-398000</v>
      </c>
      <c r="W28" s="280">
        <v>-213000</v>
      </c>
      <c r="X28" s="280">
        <v>-169000</v>
      </c>
      <c r="Y28" s="280">
        <v>-845000</v>
      </c>
      <c r="Z28" s="280">
        <v>-577000</v>
      </c>
    </row>
    <row r="29" spans="1:27" s="268" customFormat="1" ht="18" customHeight="1">
      <c r="A29" s="263"/>
      <c r="B29" s="277"/>
      <c r="C29" s="283" t="s">
        <v>1144</v>
      </c>
      <c r="D29" s="426"/>
      <c r="E29" s="280">
        <v>-758000</v>
      </c>
      <c r="F29" s="280">
        <v>-716000</v>
      </c>
      <c r="G29" s="280">
        <v>-758000</v>
      </c>
      <c r="H29" s="280">
        <v>-716000</v>
      </c>
      <c r="I29" s="280">
        <v>0</v>
      </c>
      <c r="J29" s="280">
        <v>0</v>
      </c>
      <c r="K29" s="280">
        <v>-716000</v>
      </c>
      <c r="L29" s="280">
        <v>-644000</v>
      </c>
      <c r="M29" s="280">
        <v>0</v>
      </c>
      <c r="N29" s="280">
        <v>0</v>
      </c>
      <c r="O29" s="280">
        <v>-716000</v>
      </c>
      <c r="P29" s="280">
        <v>0</v>
      </c>
      <c r="Q29" s="280">
        <v>0</v>
      </c>
      <c r="R29" s="280">
        <v>0</v>
      </c>
      <c r="S29" s="280">
        <v>0</v>
      </c>
      <c r="T29" s="280">
        <v>-553000</v>
      </c>
      <c r="U29" s="280">
        <v>-553000</v>
      </c>
      <c r="V29" s="280">
        <v>-553000</v>
      </c>
      <c r="W29" s="280">
        <v>0</v>
      </c>
      <c r="X29" s="280">
        <v>0</v>
      </c>
      <c r="Y29" s="280">
        <v>-553000</v>
      </c>
      <c r="Z29" s="280">
        <v>0</v>
      </c>
    </row>
    <row r="30" spans="1:27" s="270" customFormat="1" ht="18" customHeight="1">
      <c r="A30" s="269"/>
      <c r="B30" s="281"/>
      <c r="C30" s="279" t="s">
        <v>1271</v>
      </c>
      <c r="D30" s="426"/>
      <c r="E30" s="282">
        <f t="shared" ref="E30" si="32">SUM(E31:E33)</f>
        <v>-669087000</v>
      </c>
      <c r="F30" s="282">
        <f>SUM(F31:F33)</f>
        <v>66551000</v>
      </c>
      <c r="G30" s="282">
        <f>SUM(G31:G33)</f>
        <v>-645150000</v>
      </c>
      <c r="H30" s="282">
        <f>SUM(H31:H33)</f>
        <v>54534000</v>
      </c>
      <c r="I30" s="282">
        <f t="shared" ref="I30:K30" si="33">SUM(I31:I33)</f>
        <v>23937000</v>
      </c>
      <c r="J30" s="282">
        <f>SUM(J31:J33)</f>
        <v>-12017000</v>
      </c>
      <c r="K30" s="282">
        <f t="shared" si="33"/>
        <v>-68184000</v>
      </c>
      <c r="L30" s="282">
        <f t="shared" ref="L30" si="34">SUM(L31:L33)</f>
        <v>-103005000</v>
      </c>
      <c r="M30" s="282">
        <f t="shared" ref="M30:R30" si="35">SUM(M31:M33)</f>
        <v>-96406000</v>
      </c>
      <c r="N30" s="282">
        <f t="shared" si="35"/>
        <v>-79905000</v>
      </c>
      <c r="O30" s="282">
        <f t="shared" si="35"/>
        <v>-41871000</v>
      </c>
      <c r="P30" s="282">
        <f t="shared" si="35"/>
        <v>-99376000</v>
      </c>
      <c r="Q30" s="282">
        <f t="shared" si="35"/>
        <v>-10059000</v>
      </c>
      <c r="R30" s="282">
        <f t="shared" si="35"/>
        <v>-19471000</v>
      </c>
      <c r="S30" s="282">
        <f t="shared" ref="S30:Z30" si="36">SUM(S31:S33)</f>
        <v>-21358000</v>
      </c>
      <c r="T30" s="282">
        <f t="shared" si="36"/>
        <v>-34985000</v>
      </c>
      <c r="U30" s="282">
        <f t="shared" si="36"/>
        <v>-9125000</v>
      </c>
      <c r="V30" s="282">
        <f t="shared" si="36"/>
        <v>-13627000</v>
      </c>
      <c r="W30" s="282">
        <f>SUM(W31:W33)</f>
        <v>-9411000</v>
      </c>
      <c r="X30" s="282">
        <f t="shared" si="36"/>
        <v>-4503000</v>
      </c>
      <c r="Y30" s="282">
        <f>SUM(Y31:Y33)</f>
        <v>-896000</v>
      </c>
      <c r="Z30" s="282">
        <f t="shared" si="36"/>
        <v>-33165000</v>
      </c>
    </row>
    <row r="31" spans="1:27" s="268" customFormat="1" ht="18" customHeight="1">
      <c r="A31" s="263"/>
      <c r="B31" s="277"/>
      <c r="C31" s="283" t="s">
        <v>1141</v>
      </c>
      <c r="D31" s="426"/>
      <c r="E31" s="280">
        <v>-669375000</v>
      </c>
      <c r="F31" s="280">
        <v>69565000</v>
      </c>
      <c r="G31" s="280">
        <v>-647922000</v>
      </c>
      <c r="H31" s="280">
        <v>60975000</v>
      </c>
      <c r="I31" s="280">
        <v>21453000</v>
      </c>
      <c r="J31" s="280">
        <v>-8590000</v>
      </c>
      <c r="K31" s="280">
        <v>-52094000</v>
      </c>
      <c r="L31" s="280">
        <v>-90101000</v>
      </c>
      <c r="M31" s="280">
        <v>-94544000</v>
      </c>
      <c r="N31" s="280">
        <v>-76694000</v>
      </c>
      <c r="O31" s="280">
        <v>-33569000</v>
      </c>
      <c r="P31" s="280">
        <v>-90483000</v>
      </c>
      <c r="Q31" s="280">
        <v>-7130000</v>
      </c>
      <c r="R31" s="280">
        <v>-13789000</v>
      </c>
      <c r="S31" s="280">
        <v>-15196000</v>
      </c>
      <c r="T31" s="280">
        <v>-25060000</v>
      </c>
      <c r="U31" s="280">
        <v>-6549000</v>
      </c>
      <c r="V31" s="280">
        <v>-9864000</v>
      </c>
      <c r="W31" s="280">
        <v>-6658000</v>
      </c>
      <c r="X31" s="280">
        <v>-3315000</v>
      </c>
      <c r="Y31" s="280">
        <v>9817000</v>
      </c>
      <c r="Z31" s="280">
        <v>-26282000</v>
      </c>
    </row>
    <row r="32" spans="1:27" s="268" customFormat="1" ht="18" customHeight="1">
      <c r="A32" s="263"/>
      <c r="B32" s="277"/>
      <c r="C32" s="283" t="s">
        <v>1272</v>
      </c>
      <c r="D32" s="426"/>
      <c r="E32" s="280">
        <v>-734000</v>
      </c>
      <c r="F32" s="280">
        <v>-824000</v>
      </c>
      <c r="G32" s="280">
        <v>-1478000</v>
      </c>
      <c r="H32" s="280">
        <v>-1637000</v>
      </c>
      <c r="I32" s="280">
        <v>-744000</v>
      </c>
      <c r="J32" s="280">
        <v>-813000</v>
      </c>
      <c r="K32" s="280">
        <v>-3298000</v>
      </c>
      <c r="L32" s="280">
        <v>-3008000</v>
      </c>
      <c r="M32" s="280">
        <v>-884000</v>
      </c>
      <c r="N32" s="280">
        <v>-759000</v>
      </c>
      <c r="O32" s="280">
        <v>-2521000</v>
      </c>
      <c r="P32" s="280">
        <v>-2089000</v>
      </c>
      <c r="Q32" s="280">
        <v>-643000</v>
      </c>
      <c r="R32" s="280">
        <v>-1330000</v>
      </c>
      <c r="S32" s="280">
        <v>-615000</v>
      </c>
      <c r="T32" s="280">
        <v>-1834000</v>
      </c>
      <c r="U32" s="280">
        <v>-703000</v>
      </c>
      <c r="V32" s="280">
        <v>-1219000</v>
      </c>
      <c r="W32" s="280">
        <v>-687000</v>
      </c>
      <c r="X32" s="280">
        <v>-516000</v>
      </c>
      <c r="Y32" s="280">
        <v>-2633000</v>
      </c>
      <c r="Z32" s="280">
        <v>-1781000</v>
      </c>
    </row>
    <row r="33" spans="1:26" s="268" customFormat="1" ht="18" customHeight="1">
      <c r="A33" s="263"/>
      <c r="B33" s="277"/>
      <c r="C33" s="283" t="s">
        <v>1273</v>
      </c>
      <c r="D33" s="426"/>
      <c r="E33" s="280">
        <v>1022000</v>
      </c>
      <c r="F33" s="280">
        <v>-2190000</v>
      </c>
      <c r="G33" s="280">
        <v>4250000</v>
      </c>
      <c r="H33" s="280">
        <v>-4804000</v>
      </c>
      <c r="I33" s="280">
        <v>3228000</v>
      </c>
      <c r="J33" s="280">
        <v>-2614000</v>
      </c>
      <c r="K33" s="280">
        <v>-12792000</v>
      </c>
      <c r="L33" s="280">
        <v>-9896000</v>
      </c>
      <c r="M33" s="280">
        <v>-978000</v>
      </c>
      <c r="N33" s="280">
        <v>-2452000</v>
      </c>
      <c r="O33" s="280">
        <v>-5781000</v>
      </c>
      <c r="P33" s="280">
        <v>-6804000</v>
      </c>
      <c r="Q33" s="280">
        <v>-2286000</v>
      </c>
      <c r="R33" s="280">
        <v>-4352000</v>
      </c>
      <c r="S33" s="280">
        <v>-5547000</v>
      </c>
      <c r="T33" s="280">
        <v>-8091000</v>
      </c>
      <c r="U33" s="280">
        <v>-1873000</v>
      </c>
      <c r="V33" s="280">
        <v>-2544000</v>
      </c>
      <c r="W33" s="280">
        <v>-2066000</v>
      </c>
      <c r="X33" s="280">
        <v>-672000</v>
      </c>
      <c r="Y33" s="280">
        <v>-8080000</v>
      </c>
      <c r="Z33" s="280">
        <v>-5102000</v>
      </c>
    </row>
    <row r="34" spans="1:26" s="270" customFormat="1" ht="18" customHeight="1">
      <c r="A34" s="269"/>
      <c r="B34" s="281"/>
      <c r="C34" s="279" t="s">
        <v>1274</v>
      </c>
      <c r="D34" s="426"/>
      <c r="E34" s="282">
        <f t="shared" ref="E34:R34" si="37">SUM(E35:E35)</f>
        <v>-695000</v>
      </c>
      <c r="F34" s="282">
        <f>SUM(F35:F35)</f>
        <v>-907000</v>
      </c>
      <c r="G34" s="282">
        <f>SUM(G35:G35)</f>
        <v>-2189000</v>
      </c>
      <c r="H34" s="282">
        <f>SUM(H35:H35)</f>
        <v>-1834000</v>
      </c>
      <c r="I34" s="282">
        <f t="shared" si="37"/>
        <v>-1493000</v>
      </c>
      <c r="J34" s="282">
        <f>SUM(J35:J35)</f>
        <v>-927000</v>
      </c>
      <c r="K34" s="282">
        <f t="shared" si="37"/>
        <v>-3884000</v>
      </c>
      <c r="L34" s="282">
        <f>SUM(L35:L35)</f>
        <v>-3419000</v>
      </c>
      <c r="M34" s="282">
        <f t="shared" si="37"/>
        <v>-1043000</v>
      </c>
      <c r="N34" s="282">
        <f t="shared" si="37"/>
        <v>-1004000</v>
      </c>
      <c r="O34" s="282">
        <f t="shared" si="37"/>
        <v>-2878000</v>
      </c>
      <c r="P34" s="282">
        <f t="shared" si="37"/>
        <v>-2925000</v>
      </c>
      <c r="Q34" s="282">
        <f t="shared" si="37"/>
        <v>-984000</v>
      </c>
      <c r="R34" s="282">
        <f t="shared" si="37"/>
        <v>-1922000</v>
      </c>
      <c r="S34" s="282">
        <f t="shared" ref="S34:Z34" si="38">SUM(S35:S35)</f>
        <v>0</v>
      </c>
      <c r="T34" s="282">
        <f t="shared" si="38"/>
        <v>-233000</v>
      </c>
      <c r="U34" s="282">
        <f t="shared" si="38"/>
        <v>-61000</v>
      </c>
      <c r="V34" s="282">
        <f t="shared" si="38"/>
        <v>-233000</v>
      </c>
      <c r="W34" s="282">
        <f t="shared" si="38"/>
        <v>-938000</v>
      </c>
      <c r="X34" s="282">
        <f t="shared" si="38"/>
        <v>-172000</v>
      </c>
      <c r="Y34" s="282">
        <f t="shared" si="38"/>
        <v>-233000</v>
      </c>
      <c r="Z34" s="282">
        <f t="shared" si="38"/>
        <v>0</v>
      </c>
    </row>
    <row r="35" spans="1:26" s="268" customFormat="1" ht="18" customHeight="1">
      <c r="A35" s="263"/>
      <c r="B35" s="277"/>
      <c r="C35" s="283" t="s">
        <v>1116</v>
      </c>
      <c r="D35" s="428"/>
      <c r="E35" s="280">
        <v>-695000</v>
      </c>
      <c r="F35" s="280">
        <v>-907000</v>
      </c>
      <c r="G35" s="280">
        <v>-2189000</v>
      </c>
      <c r="H35" s="280">
        <v>-1834000</v>
      </c>
      <c r="I35" s="280">
        <v>-1493000</v>
      </c>
      <c r="J35" s="280">
        <v>-927000</v>
      </c>
      <c r="K35" s="280">
        <v>-3884000</v>
      </c>
      <c r="L35" s="280">
        <v>-3419000</v>
      </c>
      <c r="M35" s="280">
        <v>-1043000</v>
      </c>
      <c r="N35" s="280">
        <v>-1004000</v>
      </c>
      <c r="O35" s="280">
        <v>-2878000</v>
      </c>
      <c r="P35" s="280">
        <v>-2925000</v>
      </c>
      <c r="Q35" s="280">
        <v>-984000</v>
      </c>
      <c r="R35" s="280">
        <v>-1922000</v>
      </c>
      <c r="S35" s="280">
        <v>0</v>
      </c>
      <c r="T35" s="280">
        <v>-233000</v>
      </c>
      <c r="U35" s="280">
        <v>-61000</v>
      </c>
      <c r="V35" s="280">
        <v>-233000</v>
      </c>
      <c r="W35" s="280">
        <v>-938000</v>
      </c>
      <c r="X35" s="280">
        <v>-172000</v>
      </c>
      <c r="Y35" s="280">
        <v>-233000</v>
      </c>
      <c r="Z35" s="280">
        <v>0</v>
      </c>
    </row>
    <row r="36" spans="1:26" s="270" customFormat="1" ht="18" customHeight="1">
      <c r="A36" s="269"/>
      <c r="B36" s="281"/>
      <c r="C36" s="279" t="s">
        <v>1329</v>
      </c>
      <c r="D36" s="426"/>
      <c r="E36" s="282">
        <f t="shared" ref="E36" si="39">SUM(E37:E39)</f>
        <v>-1433994000</v>
      </c>
      <c r="F36" s="282">
        <f>SUM(F37:F39)</f>
        <v>-228564000</v>
      </c>
      <c r="G36" s="282">
        <f>SUM(G37:G39)</f>
        <v>-1454998000</v>
      </c>
      <c r="H36" s="282">
        <f>SUM(H37:H39)</f>
        <v>-265894000</v>
      </c>
      <c r="I36" s="282">
        <f t="shared" ref="I36:K36" si="40">SUM(I37:I39)</f>
        <v>-21004000</v>
      </c>
      <c r="J36" s="282">
        <f>SUM(J37:J39)</f>
        <v>-37330000</v>
      </c>
      <c r="K36" s="282">
        <f t="shared" si="40"/>
        <v>-658070000</v>
      </c>
      <c r="L36" s="282">
        <f>SUM(L37:L39)</f>
        <v>-387174000</v>
      </c>
      <c r="M36" s="282">
        <f t="shared" ref="M36:O36" si="41">SUM(M37:M39)</f>
        <v>-324103000</v>
      </c>
      <c r="N36" s="282">
        <f>SUM(N37:N39)</f>
        <v>-188325000</v>
      </c>
      <c r="O36" s="282">
        <f t="shared" si="41"/>
        <v>-589997000</v>
      </c>
      <c r="P36" s="282">
        <f>SUM(P37:P39)</f>
        <v>-276609000</v>
      </c>
      <c r="Q36" s="282">
        <f t="shared" ref="Q36:R36" si="42">SUM(Q37:Q39)</f>
        <v>-66631000</v>
      </c>
      <c r="R36" s="282">
        <f t="shared" si="42"/>
        <v>-88285000</v>
      </c>
      <c r="S36" s="282">
        <f t="shared" ref="S36:Z36" si="43">SUM(S37:S39)</f>
        <v>-20586000</v>
      </c>
      <c r="T36" s="282">
        <f t="shared" si="43"/>
        <v>-90753000</v>
      </c>
      <c r="U36" s="282">
        <f t="shared" si="43"/>
        <v>-35433000</v>
      </c>
      <c r="V36" s="282">
        <f t="shared" si="43"/>
        <v>-70166000</v>
      </c>
      <c r="W36" s="282">
        <f t="shared" si="43"/>
        <v>-21654000</v>
      </c>
      <c r="X36" s="282">
        <f t="shared" si="43"/>
        <v>-34734000</v>
      </c>
      <c r="Y36" s="282">
        <f>SUM(Y37:Y39)</f>
        <v>-39521000</v>
      </c>
      <c r="Z36" s="282">
        <f t="shared" si="43"/>
        <v>-46251000</v>
      </c>
    </row>
    <row r="37" spans="1:26" s="268" customFormat="1" ht="18" hidden="1" customHeight="1" outlineLevel="1">
      <c r="A37" s="263"/>
      <c r="B37" s="277"/>
      <c r="C37" s="283" t="s">
        <v>1328</v>
      </c>
      <c r="D37" s="428"/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-312583000</v>
      </c>
      <c r="L37" s="280">
        <v>-91954000</v>
      </c>
      <c r="M37" s="280"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-9386000</v>
      </c>
      <c r="Z37" s="280">
        <v>-10985000</v>
      </c>
    </row>
    <row r="38" spans="1:26" s="268" customFormat="1" ht="18" hidden="1" customHeight="1" outlineLevel="1">
      <c r="A38" s="263"/>
      <c r="B38" s="277"/>
      <c r="C38" s="283" t="s">
        <v>1288</v>
      </c>
      <c r="D38" s="428"/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-312583000</v>
      </c>
      <c r="L38" s="280">
        <v>-275861000</v>
      </c>
      <c r="M38" s="280"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</row>
    <row r="39" spans="1:26" s="268" customFormat="1" ht="18" customHeight="1" collapsed="1">
      <c r="A39" s="263"/>
      <c r="B39" s="365"/>
      <c r="C39" s="366" t="s">
        <v>1275</v>
      </c>
      <c r="D39" s="429"/>
      <c r="E39" s="367">
        <v>-1433994000</v>
      </c>
      <c r="F39" s="367">
        <v>-228564000</v>
      </c>
      <c r="G39" s="367">
        <v>-1454998000</v>
      </c>
      <c r="H39" s="367">
        <v>-265894000</v>
      </c>
      <c r="I39" s="367">
        <v>-21004000</v>
      </c>
      <c r="J39" s="367">
        <v>-37330000</v>
      </c>
      <c r="K39" s="367">
        <v>-32904000</v>
      </c>
      <c r="L39" s="367">
        <v>-19359000</v>
      </c>
      <c r="M39" s="367">
        <v>-324103000</v>
      </c>
      <c r="N39" s="367">
        <v>-188325000</v>
      </c>
      <c r="O39" s="367">
        <v>-589997000</v>
      </c>
      <c r="P39" s="367">
        <v>-276609000</v>
      </c>
      <c r="Q39" s="367">
        <v>-66631000</v>
      </c>
      <c r="R39" s="367">
        <v>-88285000</v>
      </c>
      <c r="S39" s="367">
        <v>-20586000</v>
      </c>
      <c r="T39" s="367">
        <v>-90753000</v>
      </c>
      <c r="U39" s="367">
        <v>-35433000</v>
      </c>
      <c r="V39" s="367">
        <v>-70166000</v>
      </c>
      <c r="W39" s="367">
        <v>-21654000</v>
      </c>
      <c r="X39" s="367">
        <v>-34734000</v>
      </c>
      <c r="Y39" s="367">
        <v>-30135000</v>
      </c>
      <c r="Z39" s="280">
        <v>-35266000</v>
      </c>
    </row>
    <row r="40" spans="1:26" s="195" customFormat="1" ht="15" customHeight="1">
      <c r="B40" s="433" t="s">
        <v>1369</v>
      </c>
      <c r="C40" s="242"/>
      <c r="D40" s="242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</row>
    <row r="41" spans="1:26" ht="15" customHeight="1">
      <c r="B41" s="271"/>
      <c r="D41" s="266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3" spans="1:26" s="195" customFormat="1" ht="12">
      <c r="B43" s="190" t="s">
        <v>1245</v>
      </c>
      <c r="C43" s="203"/>
      <c r="D43" s="20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</row>
    <row r="44" spans="1:26" s="195" customFormat="1" ht="12">
      <c r="B44" s="204" t="s">
        <v>1327</v>
      </c>
      <c r="C44" s="205"/>
      <c r="D44" s="205"/>
      <c r="E44" s="205">
        <f t="shared" ref="E44" si="44">E23+E24</f>
        <v>0</v>
      </c>
      <c r="F44" s="205">
        <f>F23+F24</f>
        <v>0</v>
      </c>
      <c r="G44" s="205">
        <f>G23+G24</f>
        <v>0</v>
      </c>
      <c r="H44" s="205">
        <f t="shared" ref="H44" si="45">H23+H24</f>
        <v>0</v>
      </c>
      <c r="I44" s="205">
        <f t="shared" ref="I44:K44" si="46">I23+I24</f>
        <v>0</v>
      </c>
      <c r="J44" s="205">
        <f>J23+J24</f>
        <v>0</v>
      </c>
      <c r="K44" s="205">
        <f t="shared" si="46"/>
        <v>0</v>
      </c>
      <c r="L44" s="205">
        <f>L23+L24</f>
        <v>0</v>
      </c>
      <c r="M44" s="205">
        <f t="shared" ref="M44:O44" si="47">M23+M24</f>
        <v>0</v>
      </c>
      <c r="N44" s="205">
        <f>N23+N24</f>
        <v>0</v>
      </c>
      <c r="O44" s="205">
        <f t="shared" si="47"/>
        <v>0</v>
      </c>
      <c r="P44" s="205">
        <f>P23+P24</f>
        <v>0</v>
      </c>
      <c r="Q44" s="205">
        <f>Q23+Q24</f>
        <v>0</v>
      </c>
      <c r="R44" s="205">
        <f>R23+R24</f>
        <v>0</v>
      </c>
      <c r="S44" s="205">
        <f t="shared" ref="S44:Z44" si="48">S23+S24</f>
        <v>0</v>
      </c>
      <c r="T44" s="205">
        <f t="shared" si="48"/>
        <v>-2000</v>
      </c>
      <c r="U44" s="205">
        <f t="shared" si="48"/>
        <v>0</v>
      </c>
      <c r="V44" s="205">
        <f t="shared" si="48"/>
        <v>0</v>
      </c>
      <c r="W44" s="205">
        <f t="shared" si="48"/>
        <v>0</v>
      </c>
      <c r="X44" s="205">
        <f t="shared" si="48"/>
        <v>0</v>
      </c>
      <c r="Y44" s="205">
        <f t="shared" si="48"/>
        <v>3000</v>
      </c>
      <c r="Z44" s="205">
        <f t="shared" si="48"/>
        <v>20628000</v>
      </c>
    </row>
    <row r="46" spans="1:26" s="195" customFormat="1" ht="12">
      <c r="B46" s="190" t="s">
        <v>1245</v>
      </c>
      <c r="C46" s="203"/>
      <c r="D46" s="20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</row>
    <row r="47" spans="1:26" s="195" customFormat="1" ht="12">
      <c r="B47" s="204" t="s">
        <v>1145</v>
      </c>
      <c r="C47" s="205"/>
      <c r="D47" s="205"/>
      <c r="E47" s="205" t="e">
        <f>VLOOKUP($B47,DRE!$B:$XFD,MATCH(E$3,DRE!$B$3:$XFD$3,0),FALSE)</f>
        <v>#N/A</v>
      </c>
      <c r="F47" s="205" t="e">
        <f>VLOOKUP($B47,DRE!$B:$XFD,MATCH(F$3,DRE!$B$3:$XFD$3,0),FALSE)</f>
        <v>#N/A</v>
      </c>
      <c r="G47" s="205" t="e">
        <f>VLOOKUP($B47,DRE!$B:$XFD,MATCH(G$3,DRE!$B$3:$XFD$3,0),FALSE)</f>
        <v>#N/A</v>
      </c>
      <c r="H47" s="205" t="e">
        <f>VLOOKUP($B47,DRE!$B:$XFD,MATCH(H$3,DRE!$B$3:$XFD$3,0),FALSE)</f>
        <v>#N/A</v>
      </c>
      <c r="I47" s="205" t="e">
        <f>VLOOKUP($B47,DRE!$B:$XFD,MATCH(I$3,DRE!$B$3:$XFD$3,0),FALSE)</f>
        <v>#N/A</v>
      </c>
      <c r="J47" s="205" t="e">
        <f>VLOOKUP($B47,DRE!$B:$XFD,MATCH(J$3,DRE!$B$3:$XFD$3,0),FALSE)</f>
        <v>#N/A</v>
      </c>
      <c r="K47" s="205" t="e">
        <f>VLOOKUP($B47,DRE!$B:$XFD,MATCH(K$3,DRE!$B$3:$XFD$3,0),FALSE)</f>
        <v>#N/A</v>
      </c>
      <c r="L47" s="205" t="e">
        <f>VLOOKUP($B47,DRE!$B:$XFD,MATCH(L$3,DRE!$B$3:$XFD$3,0),FALSE)</f>
        <v>#N/A</v>
      </c>
      <c r="M47" s="205" t="e">
        <f>VLOOKUP($B47,DRE!$B:$XFD,MATCH(M$3,DRE!$B$3:$XFD$3,0),FALSE)</f>
        <v>#N/A</v>
      </c>
      <c r="N47" s="205" t="e">
        <f>VLOOKUP($B47,DRE!$B:$XFD,MATCH(N$3,DRE!$B$3:$XFD$3,0),FALSE)</f>
        <v>#N/A</v>
      </c>
      <c r="O47" s="205" t="e">
        <f>VLOOKUP($B47,DRE!$B:$XFD,MATCH(O$3,DRE!$B$3:$XFD$3,0),FALSE)</f>
        <v>#N/A</v>
      </c>
      <c r="P47" s="205" t="e">
        <f>VLOOKUP($B47,DRE!$B:$XFD,MATCH(P$3,DRE!$B$3:$XFD$3,0),FALSE)</f>
        <v>#N/A</v>
      </c>
      <c r="Q47" s="205" t="e">
        <f>VLOOKUP($B47,DRE!$B:$XFD,MATCH(Q$3,DRE!$B$3:$XFD$3,0),FALSE)</f>
        <v>#N/A</v>
      </c>
      <c r="R47" s="205" t="e">
        <f>VLOOKUP($B47,DRE!$B:$XFD,MATCH(R$3,DRE!$B$3:$XFD$3,0),FALSE)</f>
        <v>#N/A</v>
      </c>
      <c r="S47" s="205" t="e">
        <f>VLOOKUP($B47,DRE!$B:$XFD,MATCH(S$3,DRE!$B$3:$XFD$3,0),FALSE)</f>
        <v>#N/A</v>
      </c>
      <c r="T47" s="205" t="e">
        <f>VLOOKUP($B47,DRE!$B:$XFD,MATCH(T$3,DRE!$B$3:$XFD$3,0),FALSE)</f>
        <v>#N/A</v>
      </c>
      <c r="U47" s="205" t="e">
        <f>VLOOKUP($B47,DRE!$B:$XFD,MATCH(U$3,DRE!$B$3:$XFD$3,0),FALSE)</f>
        <v>#N/A</v>
      </c>
      <c r="V47" s="205" t="e">
        <f>VLOOKUP($B47,DRE!$B:$XFD,MATCH(V$3,DRE!$B$3:$XFD$3,0),FALSE)</f>
        <v>#N/A</v>
      </c>
      <c r="W47" s="205" t="e">
        <f>VLOOKUP($B47,DRE!$B:$XFD,MATCH(W$3,DRE!$B$3:$XFD$3,0),FALSE)</f>
        <v>#N/A</v>
      </c>
      <c r="X47" s="205" t="e">
        <f>VLOOKUP($B47,DRE!$B:$XFD,MATCH(X$3,DRE!$B$3:$XFD$3,0),FALSE)</f>
        <v>#N/A</v>
      </c>
      <c r="Y47" s="205" t="e">
        <f>VLOOKUP($B47,DRE!$B:$XFD,MATCH(Y$3,DRE!$B$3:$XFD$3,0),FALSE)</f>
        <v>#N/A</v>
      </c>
      <c r="Z47" s="205" t="e">
        <f>VLOOKUP($B47,DRE!$B:$XFD,MATCH(Z$3,DRE!$B$3:$XFD$3,0),FALSE)</f>
        <v>#N/A</v>
      </c>
    </row>
    <row r="48" spans="1:26" ht="15" customHeight="1">
      <c r="E48" s="430" t="e">
        <f>E47+E36</f>
        <v>#N/A</v>
      </c>
      <c r="I48" s="430" t="e">
        <f>I47+I36</f>
        <v>#N/A</v>
      </c>
      <c r="J48" s="430" t="e">
        <f>J47+J36</f>
        <v>#N/A</v>
      </c>
      <c r="K48" s="430" t="e">
        <f>K47+K36</f>
        <v>#N/A</v>
      </c>
      <c r="M48" s="430" t="e">
        <f>M47+M36</f>
        <v>#N/A</v>
      </c>
      <c r="N48" s="430" t="e">
        <f>N47+N36</f>
        <v>#N/A</v>
      </c>
      <c r="O48" s="430" t="e">
        <f>O47+O36</f>
        <v>#N/A</v>
      </c>
      <c r="P48" s="430" t="e">
        <f>P47+P36</f>
        <v>#N/A</v>
      </c>
    </row>
  </sheetData>
  <mergeCells count="23">
    <mergeCell ref="G3:G4"/>
    <mergeCell ref="Z3:Z4"/>
    <mergeCell ref="I3:I4"/>
    <mergeCell ref="J3:J4"/>
    <mergeCell ref="F3:F4"/>
    <mergeCell ref="H3:H4"/>
    <mergeCell ref="Y3:Y4"/>
    <mergeCell ref="E3:E4"/>
    <mergeCell ref="B3:D4"/>
    <mergeCell ref="U3:U4"/>
    <mergeCell ref="W3:W4"/>
    <mergeCell ref="X3:X4"/>
    <mergeCell ref="N3:N4"/>
    <mergeCell ref="S3:S4"/>
    <mergeCell ref="P3:P4"/>
    <mergeCell ref="T3:T4"/>
    <mergeCell ref="R3:R4"/>
    <mergeCell ref="V3:V4"/>
    <mergeCell ref="Q3:Q4"/>
    <mergeCell ref="L3:L4"/>
    <mergeCell ref="M3:M4"/>
    <mergeCell ref="K3:K4"/>
    <mergeCell ref="O3:O4"/>
  </mergeCells>
  <conditionalFormatting sqref="D17:D18 N41 Q3:R3 F3:H3 P41:X41 F41:H41">
    <cfRule type="cellIs" dxfId="121" priority="8155" operator="lessThan">
      <formula>0</formula>
    </cfRule>
  </conditionalFormatting>
  <conditionalFormatting sqref="D35">
    <cfRule type="cellIs" dxfId="120" priority="7994" operator="lessThan">
      <formula>0</formula>
    </cfRule>
  </conditionalFormatting>
  <conditionalFormatting sqref="D21:D22">
    <cfRule type="cellIs" dxfId="119" priority="8114" operator="lessThan">
      <formula>0</formula>
    </cfRule>
  </conditionalFormatting>
  <conditionalFormatting sqref="D33">
    <cfRule type="cellIs" dxfId="118" priority="7969" operator="lessThan">
      <formula>0</formula>
    </cfRule>
  </conditionalFormatting>
  <conditionalFormatting sqref="D20">
    <cfRule type="cellIs" dxfId="117" priority="8036" operator="lessThan">
      <formula>0</formula>
    </cfRule>
  </conditionalFormatting>
  <conditionalFormatting sqref="D31">
    <cfRule type="cellIs" dxfId="116" priority="7950" operator="lessThan">
      <formula>0</formula>
    </cfRule>
  </conditionalFormatting>
  <conditionalFormatting sqref="D10">
    <cfRule type="cellIs" dxfId="115" priority="7871" operator="lessThan">
      <formula>0</formula>
    </cfRule>
  </conditionalFormatting>
  <conditionalFormatting sqref="D9">
    <cfRule type="cellIs" dxfId="114" priority="7769" operator="lessThan">
      <formula>0</formula>
    </cfRule>
  </conditionalFormatting>
  <conditionalFormatting sqref="D32">
    <cfRule type="cellIs" dxfId="113" priority="7596" operator="lessThan">
      <formula>0</formula>
    </cfRule>
  </conditionalFormatting>
  <conditionalFormatting sqref="D6:D7">
    <cfRule type="cellIs" dxfId="112" priority="7717" operator="lessThan">
      <formula>0</formula>
    </cfRule>
  </conditionalFormatting>
  <conditionalFormatting sqref="D30">
    <cfRule type="cellIs" dxfId="111" priority="7685" operator="lessThan">
      <formula>0</formula>
    </cfRule>
  </conditionalFormatting>
  <conditionalFormatting sqref="D34">
    <cfRule type="cellIs" dxfId="110" priority="7669" operator="lessThan">
      <formula>0</formula>
    </cfRule>
  </conditionalFormatting>
  <conditionalFormatting sqref="D36">
    <cfRule type="cellIs" dxfId="109" priority="7655" operator="lessThan">
      <formula>0</formula>
    </cfRule>
  </conditionalFormatting>
  <conditionalFormatting sqref="D12 D14">
    <cfRule type="cellIs" dxfId="108" priority="7640" operator="lessThan">
      <formula>0</formula>
    </cfRule>
  </conditionalFormatting>
  <conditionalFormatting sqref="D15">
    <cfRule type="cellIs" dxfId="107" priority="7620" operator="lessThan">
      <formula>0</formula>
    </cfRule>
  </conditionalFormatting>
  <conditionalFormatting sqref="D15">
    <cfRule type="cellIs" dxfId="106" priority="7622" operator="lessThan">
      <formula>0</formula>
    </cfRule>
  </conditionalFormatting>
  <conditionalFormatting sqref="D37:D38">
    <cfRule type="cellIs" dxfId="105" priority="191" operator="lessThan">
      <formula>0</formula>
    </cfRule>
  </conditionalFormatting>
  <conditionalFormatting sqref="R3">
    <cfRule type="cellIs" dxfId="104" priority="154" operator="lessThan">
      <formula>0</formula>
    </cfRule>
  </conditionalFormatting>
  <conditionalFormatting sqref="V3:X3">
    <cfRule type="cellIs" dxfId="103" priority="155" operator="lessThan">
      <formula>0</formula>
    </cfRule>
  </conditionalFormatting>
  <conditionalFormatting sqref="X3">
    <cfRule type="cellIs" dxfId="102" priority="159" operator="lessThan">
      <formula>0</formula>
    </cfRule>
  </conditionalFormatting>
  <conditionalFormatting sqref="W3">
    <cfRule type="cellIs" dxfId="101" priority="158" operator="lessThan">
      <formula>0</formula>
    </cfRule>
  </conditionalFormatting>
  <conditionalFormatting sqref="U3">
    <cfRule type="cellIs" dxfId="100" priority="157" operator="lessThan">
      <formula>0</formula>
    </cfRule>
  </conditionalFormatting>
  <conditionalFormatting sqref="C35">
    <cfRule type="cellIs" dxfId="99" priority="70" operator="lessThan">
      <formula>0</formula>
    </cfRule>
  </conditionalFormatting>
  <conditionalFormatting sqref="D11">
    <cfRule type="cellIs" dxfId="98" priority="122" operator="lessThan">
      <formula>0</formula>
    </cfRule>
  </conditionalFormatting>
  <conditionalFormatting sqref="B33">
    <cfRule type="cellIs" dxfId="97" priority="71" operator="lessThan">
      <formula>0</formula>
    </cfRule>
  </conditionalFormatting>
  <conditionalFormatting sqref="C29 C25:C26 C10 C7">
    <cfRule type="cellIs" dxfId="96" priority="117" operator="lessThan">
      <formula>0</formula>
    </cfRule>
  </conditionalFormatting>
  <conditionalFormatting sqref="C17">
    <cfRule type="cellIs" dxfId="95" priority="116" operator="lessThan">
      <formula>0</formula>
    </cfRule>
  </conditionalFormatting>
  <conditionalFormatting sqref="C7">
    <cfRule type="cellIs" dxfId="94" priority="115" operator="lessThan">
      <formula>0</formula>
    </cfRule>
  </conditionalFormatting>
  <conditionalFormatting sqref="B29 B25:B26 B10 B7">
    <cfRule type="cellIs" dxfId="93" priority="114" operator="lessThan">
      <formula>0</formula>
    </cfRule>
  </conditionalFormatting>
  <conditionalFormatting sqref="B6:B7">
    <cfRule type="cellIs" dxfId="92" priority="112" operator="lessThan">
      <formula>0</formula>
    </cfRule>
  </conditionalFormatting>
  <conditionalFormatting sqref="C6">
    <cfRule type="cellIs" dxfId="91" priority="111" operator="lessThan">
      <formula>0</formula>
    </cfRule>
  </conditionalFormatting>
  <conditionalFormatting sqref="C9">
    <cfRule type="cellIs" dxfId="90" priority="110" operator="lessThan">
      <formula>0</formula>
    </cfRule>
  </conditionalFormatting>
  <conditionalFormatting sqref="B9">
    <cfRule type="cellIs" dxfId="89" priority="109" operator="lessThan">
      <formula>0</formula>
    </cfRule>
  </conditionalFormatting>
  <conditionalFormatting sqref="C10">
    <cfRule type="cellIs" dxfId="88" priority="108" operator="lessThan">
      <formula>0</formula>
    </cfRule>
  </conditionalFormatting>
  <conditionalFormatting sqref="B10">
    <cfRule type="cellIs" dxfId="87" priority="107" operator="lessThan">
      <formula>0</formula>
    </cfRule>
  </conditionalFormatting>
  <conditionalFormatting sqref="C11">
    <cfRule type="cellIs" dxfId="86" priority="106" operator="lessThan">
      <formula>0</formula>
    </cfRule>
  </conditionalFormatting>
  <conditionalFormatting sqref="B11">
    <cfRule type="cellIs" dxfId="85" priority="104" operator="lessThan">
      <formula>0</formula>
    </cfRule>
  </conditionalFormatting>
  <conditionalFormatting sqref="B11">
    <cfRule type="cellIs" dxfId="84" priority="103" operator="lessThan">
      <formula>0</formula>
    </cfRule>
  </conditionalFormatting>
  <conditionalFormatting sqref="C11">
    <cfRule type="cellIs" dxfId="83" priority="105" operator="lessThan">
      <formula>0</formula>
    </cfRule>
  </conditionalFormatting>
  <conditionalFormatting sqref="C12">
    <cfRule type="cellIs" dxfId="82" priority="102" operator="lessThan">
      <formula>0</formula>
    </cfRule>
  </conditionalFormatting>
  <conditionalFormatting sqref="C12">
    <cfRule type="cellIs" dxfId="81" priority="101" operator="lessThan">
      <formula>0</formula>
    </cfRule>
  </conditionalFormatting>
  <conditionalFormatting sqref="B12">
    <cfRule type="cellIs" dxfId="80" priority="100" operator="lessThan">
      <formula>0</formula>
    </cfRule>
  </conditionalFormatting>
  <conditionalFormatting sqref="B12">
    <cfRule type="cellIs" dxfId="79" priority="99" operator="lessThan">
      <formula>0</formula>
    </cfRule>
  </conditionalFormatting>
  <conditionalFormatting sqref="C14">
    <cfRule type="cellIs" dxfId="78" priority="98" operator="lessThan">
      <formula>0</formula>
    </cfRule>
  </conditionalFormatting>
  <conditionalFormatting sqref="B14">
    <cfRule type="cellIs" dxfId="77" priority="97" operator="lessThan">
      <formula>0</formula>
    </cfRule>
  </conditionalFormatting>
  <conditionalFormatting sqref="C20">
    <cfRule type="cellIs" dxfId="76" priority="96" operator="lessThan">
      <formula>0</formula>
    </cfRule>
  </conditionalFormatting>
  <conditionalFormatting sqref="C15">
    <cfRule type="cellIs" dxfId="75" priority="95" operator="lessThan">
      <formula>0</formula>
    </cfRule>
  </conditionalFormatting>
  <conditionalFormatting sqref="C15">
    <cfRule type="cellIs" dxfId="74" priority="94" operator="lessThan">
      <formula>0</formula>
    </cfRule>
  </conditionalFormatting>
  <conditionalFormatting sqref="B20">
    <cfRule type="cellIs" dxfId="73" priority="93" operator="lessThan">
      <formula>0</formula>
    </cfRule>
  </conditionalFormatting>
  <conditionalFormatting sqref="B15">
    <cfRule type="cellIs" dxfId="72" priority="92" operator="lessThan">
      <formula>0</formula>
    </cfRule>
  </conditionalFormatting>
  <conditionalFormatting sqref="B15">
    <cfRule type="cellIs" dxfId="71" priority="91" operator="lessThan">
      <formula>0</formula>
    </cfRule>
  </conditionalFormatting>
  <conditionalFormatting sqref="C21:C22">
    <cfRule type="cellIs" dxfId="70" priority="90" operator="lessThan">
      <formula>0</formula>
    </cfRule>
  </conditionalFormatting>
  <conditionalFormatting sqref="C21:C22">
    <cfRule type="cellIs" dxfId="69" priority="89" operator="lessThan">
      <formula>0</formula>
    </cfRule>
  </conditionalFormatting>
  <conditionalFormatting sqref="B21:B22">
    <cfRule type="cellIs" dxfId="68" priority="88" operator="lessThan">
      <formula>0</formula>
    </cfRule>
  </conditionalFormatting>
  <conditionalFormatting sqref="B21:B22">
    <cfRule type="cellIs" dxfId="67" priority="87" operator="lessThan">
      <formula>0</formula>
    </cfRule>
  </conditionalFormatting>
  <conditionalFormatting sqref="C27">
    <cfRule type="cellIs" dxfId="66" priority="86" operator="lessThan">
      <formula>0</formula>
    </cfRule>
  </conditionalFormatting>
  <conditionalFormatting sqref="B27">
    <cfRule type="cellIs" dxfId="65" priority="85" operator="lessThan">
      <formula>0</formula>
    </cfRule>
  </conditionalFormatting>
  <conditionalFormatting sqref="C28">
    <cfRule type="cellIs" dxfId="64" priority="84" operator="lessThan">
      <formula>0</formula>
    </cfRule>
  </conditionalFormatting>
  <conditionalFormatting sqref="B28">
    <cfRule type="cellIs" dxfId="63" priority="83" operator="lessThan">
      <formula>0</formula>
    </cfRule>
  </conditionalFormatting>
  <conditionalFormatting sqref="C31">
    <cfRule type="cellIs" dxfId="62" priority="80" operator="lessThan">
      <formula>0</formula>
    </cfRule>
  </conditionalFormatting>
  <conditionalFormatting sqref="C30">
    <cfRule type="cellIs" dxfId="61" priority="79" operator="lessThan">
      <formula>0</formula>
    </cfRule>
  </conditionalFormatting>
  <conditionalFormatting sqref="B31">
    <cfRule type="cellIs" dxfId="60" priority="78" operator="lessThan">
      <formula>0</formula>
    </cfRule>
  </conditionalFormatting>
  <conditionalFormatting sqref="B30">
    <cfRule type="cellIs" dxfId="59" priority="77" operator="lessThan">
      <formula>0</formula>
    </cfRule>
  </conditionalFormatting>
  <conditionalFormatting sqref="C32">
    <cfRule type="cellIs" dxfId="58" priority="76" operator="lessThan">
      <formula>0</formula>
    </cfRule>
  </conditionalFormatting>
  <conditionalFormatting sqref="C32">
    <cfRule type="cellIs" dxfId="57" priority="75" operator="lessThan">
      <formula>0</formula>
    </cfRule>
  </conditionalFormatting>
  <conditionalFormatting sqref="B32">
    <cfRule type="cellIs" dxfId="56" priority="74" operator="lessThan">
      <formula>0</formula>
    </cfRule>
  </conditionalFormatting>
  <conditionalFormatting sqref="B32">
    <cfRule type="cellIs" dxfId="55" priority="73" operator="lessThan">
      <formula>0</formula>
    </cfRule>
  </conditionalFormatting>
  <conditionalFormatting sqref="C33">
    <cfRule type="cellIs" dxfId="54" priority="72" operator="lessThan">
      <formula>0</formula>
    </cfRule>
  </conditionalFormatting>
  <conditionalFormatting sqref="C34">
    <cfRule type="cellIs" dxfId="53" priority="69" operator="lessThan">
      <formula>0</formula>
    </cfRule>
  </conditionalFormatting>
  <conditionalFormatting sqref="B35">
    <cfRule type="cellIs" dxfId="52" priority="68" operator="lessThan">
      <formula>0</formula>
    </cfRule>
  </conditionalFormatting>
  <conditionalFormatting sqref="B34">
    <cfRule type="cellIs" dxfId="51" priority="67" operator="lessThan">
      <formula>0</formula>
    </cfRule>
  </conditionalFormatting>
  <conditionalFormatting sqref="C37:C38">
    <cfRule type="cellIs" dxfId="50" priority="66" operator="lessThan">
      <formula>0</formula>
    </cfRule>
  </conditionalFormatting>
  <conditionalFormatting sqref="C36">
    <cfRule type="cellIs" dxfId="49" priority="65" operator="lessThan">
      <formula>0</formula>
    </cfRule>
  </conditionalFormatting>
  <conditionalFormatting sqref="B37:B38">
    <cfRule type="cellIs" dxfId="48" priority="63" operator="lessThan">
      <formula>0</formula>
    </cfRule>
  </conditionalFormatting>
  <conditionalFormatting sqref="B36">
    <cfRule type="cellIs" dxfId="47" priority="62" operator="lessThan">
      <formula>0</formula>
    </cfRule>
  </conditionalFormatting>
  <conditionalFormatting sqref="P3">
    <cfRule type="cellIs" dxfId="46" priority="48" operator="lessThan">
      <formula>0</formula>
    </cfRule>
  </conditionalFormatting>
  <conditionalFormatting sqref="N3">
    <cfRule type="cellIs" dxfId="45" priority="50" operator="lessThan">
      <formula>0</formula>
    </cfRule>
  </conditionalFormatting>
  <conditionalFormatting sqref="T3">
    <cfRule type="cellIs" dxfId="44" priority="49" operator="lessThan">
      <formula>0</formula>
    </cfRule>
  </conditionalFormatting>
  <conditionalFormatting sqref="S3">
    <cfRule type="cellIs" dxfId="43" priority="51" operator="lessThan">
      <formula>0</formula>
    </cfRule>
  </conditionalFormatting>
  <conditionalFormatting sqref="Y41:Z41">
    <cfRule type="cellIs" dxfId="42" priority="47" operator="lessThan">
      <formula>0</formula>
    </cfRule>
  </conditionalFormatting>
  <conditionalFormatting sqref="Y3:Z3">
    <cfRule type="cellIs" dxfId="41" priority="44" operator="lessThan">
      <formula>0</formula>
    </cfRule>
  </conditionalFormatting>
  <conditionalFormatting sqref="Z3">
    <cfRule type="cellIs" dxfId="40" priority="46" operator="lessThan">
      <formula>0</formula>
    </cfRule>
  </conditionalFormatting>
  <conditionalFormatting sqref="Y3">
    <cfRule type="cellIs" dxfId="39" priority="45" operator="lessThan">
      <formula>0</formula>
    </cfRule>
  </conditionalFormatting>
  <conditionalFormatting sqref="D39">
    <cfRule type="cellIs" dxfId="38" priority="43" operator="lessThan">
      <formula>0</formula>
    </cfRule>
  </conditionalFormatting>
  <conditionalFormatting sqref="C39">
    <cfRule type="cellIs" dxfId="37" priority="42" operator="lessThan">
      <formula>0</formula>
    </cfRule>
  </conditionalFormatting>
  <conditionalFormatting sqref="B39">
    <cfRule type="cellIs" dxfId="36" priority="41" operator="lessThan">
      <formula>0</formula>
    </cfRule>
  </conditionalFormatting>
  <conditionalFormatting sqref="L41">
    <cfRule type="cellIs" dxfId="35" priority="40" operator="lessThan">
      <formula>0</formula>
    </cfRule>
  </conditionalFormatting>
  <conditionalFormatting sqref="L3">
    <cfRule type="cellIs" dxfId="34" priority="37" operator="lessThan">
      <formula>0</formula>
    </cfRule>
  </conditionalFormatting>
  <conditionalFormatting sqref="L3">
    <cfRule type="cellIs" dxfId="33" priority="38" operator="lessThan">
      <formula>0</formula>
    </cfRule>
  </conditionalFormatting>
  <conditionalFormatting sqref="C13">
    <cfRule type="cellIs" dxfId="32" priority="36" operator="lessThan">
      <formula>0</formula>
    </cfRule>
  </conditionalFormatting>
  <conditionalFormatting sqref="B13">
    <cfRule type="cellIs" dxfId="31" priority="35" operator="lessThan">
      <formula>0</formula>
    </cfRule>
  </conditionalFormatting>
  <conditionalFormatting sqref="J3">
    <cfRule type="cellIs" dxfId="30" priority="26" operator="lessThan">
      <formula>0</formula>
    </cfRule>
  </conditionalFormatting>
  <conditionalFormatting sqref="J3">
    <cfRule type="cellIs" dxfId="29" priority="27" operator="lessThan">
      <formula>0</formula>
    </cfRule>
  </conditionalFormatting>
  <conditionalFormatting sqref="J41">
    <cfRule type="cellIs" dxfId="28" priority="29" operator="lessThan">
      <formula>0</formula>
    </cfRule>
  </conditionalFormatting>
  <conditionalFormatting sqref="M3:N3">
    <cfRule type="cellIs" dxfId="27" priority="16" operator="lessThan">
      <formula>0</formula>
    </cfRule>
  </conditionalFormatting>
  <conditionalFormatting sqref="M3:N3">
    <cfRule type="cellIs" dxfId="26" priority="17" operator="lessThan">
      <formula>0</formula>
    </cfRule>
  </conditionalFormatting>
  <conditionalFormatting sqref="M41:N41">
    <cfRule type="cellIs" dxfId="25" priority="18" operator="lessThan">
      <formula>0</formula>
    </cfRule>
  </conditionalFormatting>
  <conditionalFormatting sqref="O3:P3">
    <cfRule type="cellIs" dxfId="24" priority="13" operator="lessThan">
      <formula>0</formula>
    </cfRule>
  </conditionalFormatting>
  <conditionalFormatting sqref="O3:P3">
    <cfRule type="cellIs" dxfId="23" priority="14" operator="lessThan">
      <formula>0</formula>
    </cfRule>
  </conditionalFormatting>
  <conditionalFormatting sqref="O41:P41">
    <cfRule type="cellIs" dxfId="22" priority="15" operator="lessThan">
      <formula>0</formula>
    </cfRule>
  </conditionalFormatting>
  <conditionalFormatting sqref="K3:L3">
    <cfRule type="cellIs" dxfId="21" priority="10" operator="lessThan">
      <formula>0</formula>
    </cfRule>
  </conditionalFormatting>
  <conditionalFormatting sqref="K3:L3">
    <cfRule type="cellIs" dxfId="20" priority="11" operator="lessThan">
      <formula>0</formula>
    </cfRule>
  </conditionalFormatting>
  <conditionalFormatting sqref="K41:L41">
    <cfRule type="cellIs" dxfId="19" priority="12" operator="lessThan">
      <formula>0</formula>
    </cfRule>
  </conditionalFormatting>
  <conditionalFormatting sqref="I3:J3">
    <cfRule type="cellIs" dxfId="18" priority="7" operator="lessThan">
      <formula>0</formula>
    </cfRule>
  </conditionalFormatting>
  <conditionalFormatting sqref="I3:J3">
    <cfRule type="cellIs" dxfId="17" priority="8" operator="lessThan">
      <formula>0</formula>
    </cfRule>
  </conditionalFormatting>
  <conditionalFormatting sqref="I41:J41">
    <cfRule type="cellIs" dxfId="16" priority="9" operator="lessThan">
      <formula>0</formula>
    </cfRule>
  </conditionalFormatting>
  <conditionalFormatting sqref="E3:H3">
    <cfRule type="cellIs" dxfId="15" priority="4" operator="lessThan">
      <formula>0</formula>
    </cfRule>
  </conditionalFormatting>
  <conditionalFormatting sqref="E3:H3">
    <cfRule type="cellIs" dxfId="14" priority="5" operator="lessThan">
      <formula>0</formula>
    </cfRule>
  </conditionalFormatting>
  <conditionalFormatting sqref="E41:H41">
    <cfRule type="cellIs" dxfId="13" priority="6" operator="lessThan">
      <formula>0</formula>
    </cfRule>
  </conditionalFormatting>
  <conditionalFormatting sqref="G3:H3">
    <cfRule type="cellIs" dxfId="12" priority="1" operator="lessThan">
      <formula>0</formula>
    </cfRule>
  </conditionalFormatting>
  <conditionalFormatting sqref="G3:H3">
    <cfRule type="cellIs" dxfId="11" priority="2" operator="lessThan">
      <formula>0</formula>
    </cfRule>
  </conditionalFormatting>
  <conditionalFormatting sqref="G41:H41">
    <cfRule type="cellIs" dxfId="1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S24 X8:Y8 X16:Y16 X18:Y18 X19:Y19 X23:Y23 X24:Y24 X30:Y30 X25:Y25 X34:Y34 W34 W5 W30 W23 W25 W24 W16 W8 W18:W19 W36 X36:Y36 U8 U24 U25 U16 U18:U19 U23 U30 U34 U36 V8 V24 V25 V16 V18:V19 V23 V30 V34 V36 S8 S25 S16 S18:S19 S23 S30 S34 S36 T24 T8 T25 T16 T18:T19 T23 T30 T34 T36 M8:P8 M30:P30 I5:P5 I40:P40 I30:L30 Q30 I8:L8 Q8 E5 Q5 Q40 E16 E8 I16:L16 M16:P16 Q16 E18:E19 I18:L19 M18:P19 Q18:Q19 E23:E25 I23:L25 M23:P25 Q23:Q25 E30 E34 I34:L34 M34:P34 Q34 E36 I36:L36 M36:P36 Q36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31">
    <tabColor rgb="FFFF0000"/>
  </sheetPr>
  <dimension ref="B1:BQ23"/>
  <sheetViews>
    <sheetView showGridLines="0" zoomScale="90" zoomScaleNormal="90" workbookViewId="0">
      <selection activeCell="B3" sqref="B3:Q8"/>
    </sheetView>
  </sheetViews>
  <sheetFormatPr defaultRowHeight="12" outlineLevelRow="1" outlineLevelCol="1"/>
  <cols>
    <col min="1" max="1" width="1.7109375" style="291" customWidth="1"/>
    <col min="2" max="2" width="16.42578125" style="291" customWidth="1"/>
    <col min="3" max="3" width="11.42578125" style="291" customWidth="1"/>
    <col min="4" max="4" width="17" style="291" customWidth="1"/>
    <col min="5" max="5" width="14.28515625" style="291" customWidth="1"/>
    <col min="6" max="6" width="10.85546875" style="291" customWidth="1"/>
    <col min="7" max="7" width="12.5703125" style="291" customWidth="1"/>
    <col min="8" max="8" width="12.7109375" style="291" hidden="1" customWidth="1" outlineLevel="1"/>
    <col min="9" max="9" width="16.28515625" style="291" hidden="1" customWidth="1" outlineLevel="1"/>
    <col min="10" max="10" width="16.140625" style="291" hidden="1" customWidth="1" outlineLevel="1"/>
    <col min="11" max="11" width="11.5703125" style="291" hidden="1" customWidth="1" outlineLevel="1"/>
    <col min="12" max="12" width="12.5703125" style="291" hidden="1" customWidth="1" outlineLevel="1"/>
    <col min="13" max="13" width="11.85546875" style="291" bestFit="1" customWidth="1" collapsed="1"/>
    <col min="14" max="14" width="13.85546875" style="291" bestFit="1" customWidth="1"/>
    <col min="15" max="15" width="14.140625" style="291" customWidth="1"/>
    <col min="16" max="16" width="9.5703125" style="291" customWidth="1"/>
    <col min="17" max="17" width="9" style="291" bestFit="1" customWidth="1"/>
    <col min="18" max="18" width="12.7109375" style="291" hidden="1" customWidth="1" outlineLevel="1"/>
    <col min="19" max="19" width="16.28515625" style="291" hidden="1" customWidth="1" outlineLevel="1"/>
    <col min="20" max="20" width="16.140625" style="291" hidden="1" customWidth="1" outlineLevel="1"/>
    <col min="21" max="21" width="12.7109375" style="291" hidden="1" customWidth="1" outlineLevel="1"/>
    <col min="22" max="22" width="12.5703125" style="291" hidden="1" customWidth="1" outlineLevel="1"/>
    <col min="23" max="23" width="12.7109375" style="291" hidden="1" customWidth="1" outlineLevel="1"/>
    <col min="24" max="24" width="16.28515625" style="291" hidden="1" customWidth="1" outlineLevel="1"/>
    <col min="25" max="25" width="16.140625" style="291" hidden="1" customWidth="1" outlineLevel="1"/>
    <col min="26" max="26" width="12.7109375" style="291" hidden="1" customWidth="1" outlineLevel="1"/>
    <col min="27" max="27" width="12.5703125" style="291" hidden="1" customWidth="1" outlineLevel="1"/>
    <col min="28" max="28" width="12.7109375" style="291" hidden="1" customWidth="1" outlineLevel="1"/>
    <col min="29" max="29" width="16.28515625" style="291" hidden="1" customWidth="1" outlineLevel="1"/>
    <col min="30" max="30" width="16.140625" style="291" hidden="1" customWidth="1" outlineLevel="1"/>
    <col min="31" max="33" width="12.7109375" style="291" hidden="1" customWidth="1" outlineLevel="1"/>
    <col min="34" max="34" width="16.28515625" style="291" hidden="1" customWidth="1" outlineLevel="1"/>
    <col min="35" max="35" width="16.140625" style="291" hidden="1" customWidth="1" outlineLevel="1"/>
    <col min="36" max="36" width="12" style="291" hidden="1" customWidth="1" outlineLevel="1"/>
    <col min="37" max="38" width="12.7109375" style="291" hidden="1" customWidth="1" outlineLevel="1"/>
    <col min="39" max="39" width="16.28515625" style="291" hidden="1" customWidth="1" outlineLevel="1"/>
    <col min="40" max="40" width="16.140625" style="291" hidden="1" customWidth="1" outlineLevel="1"/>
    <col min="41" max="43" width="12.7109375" style="291" hidden="1" customWidth="1" outlineLevel="1"/>
    <col min="44" max="44" width="16.28515625" style="291" hidden="1" customWidth="1" outlineLevel="1"/>
    <col min="45" max="45" width="16.140625" style="291" hidden="1" customWidth="1" outlineLevel="1"/>
    <col min="46" max="48" width="12.7109375" style="291" hidden="1" customWidth="1" outlineLevel="1"/>
    <col min="49" max="49" width="16.28515625" style="291" hidden="1" customWidth="1" outlineLevel="1"/>
    <col min="50" max="50" width="16.140625" style="291" hidden="1" customWidth="1" outlineLevel="1"/>
    <col min="51" max="53" width="12.7109375" style="291" hidden="1" customWidth="1" outlineLevel="1"/>
    <col min="54" max="54" width="16.28515625" style="291" hidden="1" customWidth="1" outlineLevel="1"/>
    <col min="55" max="55" width="16.140625" style="291" hidden="1" customWidth="1" outlineLevel="1"/>
    <col min="56" max="57" width="12.7109375" style="291" hidden="1" customWidth="1" outlineLevel="1"/>
    <col min="58" max="58" width="10.7109375" style="291" hidden="1" customWidth="1" outlineLevel="1"/>
    <col min="59" max="59" width="16.28515625" style="291" hidden="1" customWidth="1" outlineLevel="1"/>
    <col min="60" max="60" width="16.140625" style="291" hidden="1" customWidth="1" outlineLevel="1"/>
    <col min="61" max="61" width="10.7109375" style="291" hidden="1" customWidth="1" outlineLevel="1"/>
    <col min="62" max="62" width="13.28515625" style="291" hidden="1" customWidth="1" outlineLevel="1"/>
    <col min="63" max="63" width="16.28515625" style="291" hidden="1" customWidth="1" outlineLevel="1"/>
    <col min="64" max="64" width="13.28515625" style="291" hidden="1" customWidth="1" outlineLevel="1"/>
    <col min="65" max="65" width="10.7109375" style="291" hidden="1" customWidth="1" outlineLevel="1"/>
    <col min="66" max="66" width="13.85546875" style="291" customWidth="1" collapsed="1"/>
    <col min="67" max="74" width="5.42578125" style="291" customWidth="1"/>
    <col min="75" max="16384" width="9.140625" style="291"/>
  </cols>
  <sheetData>
    <row r="1" spans="2:69" s="232" customFormat="1"/>
    <row r="2" spans="2:69" s="293" customFormat="1">
      <c r="B2" s="293" t="s">
        <v>601</v>
      </c>
      <c r="C2" s="316">
        <v>44012</v>
      </c>
      <c r="D2" s="406"/>
      <c r="E2" s="406"/>
      <c r="F2" s="406"/>
      <c r="G2" s="406"/>
      <c r="H2" s="316">
        <v>43921</v>
      </c>
      <c r="I2" s="399"/>
      <c r="J2" s="399"/>
      <c r="K2" s="399"/>
      <c r="L2" s="399"/>
      <c r="M2" s="316">
        <v>43830</v>
      </c>
      <c r="N2" s="376"/>
      <c r="O2" s="376"/>
      <c r="P2" s="376"/>
      <c r="Q2" s="376"/>
      <c r="R2" s="316">
        <v>43738</v>
      </c>
      <c r="S2" s="402"/>
      <c r="T2" s="402"/>
      <c r="U2" s="402"/>
      <c r="V2" s="402"/>
      <c r="W2" s="316">
        <v>43644</v>
      </c>
      <c r="X2" s="402"/>
      <c r="Y2" s="402"/>
      <c r="Z2" s="402"/>
      <c r="AA2" s="402"/>
      <c r="AB2" s="316">
        <v>43553</v>
      </c>
      <c r="AC2" s="402"/>
      <c r="AD2" s="402"/>
      <c r="AE2" s="402"/>
      <c r="AF2" s="402"/>
      <c r="AG2" s="316">
        <v>43465</v>
      </c>
      <c r="AH2" s="402"/>
      <c r="AI2" s="402"/>
      <c r="AJ2" s="402"/>
      <c r="AK2" s="402"/>
      <c r="AL2" s="316"/>
      <c r="AM2" s="402"/>
      <c r="AN2" s="402"/>
      <c r="AO2" s="402"/>
      <c r="AP2" s="402"/>
      <c r="AQ2" s="316"/>
      <c r="AR2" s="402"/>
      <c r="AS2" s="402"/>
      <c r="AT2" s="402"/>
      <c r="AU2" s="402"/>
      <c r="AV2" s="316"/>
      <c r="AW2" s="402"/>
      <c r="AX2" s="402"/>
      <c r="AY2" s="402"/>
      <c r="AZ2" s="402"/>
      <c r="BA2" s="316"/>
      <c r="BB2" s="402"/>
      <c r="BC2" s="402"/>
      <c r="BD2" s="402"/>
      <c r="BE2" s="402"/>
      <c r="BF2" s="316"/>
      <c r="BG2" s="402"/>
      <c r="BH2" s="402"/>
      <c r="BI2" s="402"/>
      <c r="BJ2" s="316"/>
      <c r="BL2" s="402"/>
      <c r="BM2" s="402"/>
    </row>
    <row r="3" spans="2:69" s="292" customFormat="1" ht="30" customHeight="1">
      <c r="B3" s="538" t="s">
        <v>1278</v>
      </c>
      <c r="C3" s="535">
        <v>44012</v>
      </c>
      <c r="D3" s="536"/>
      <c r="E3" s="536"/>
      <c r="F3" s="536"/>
      <c r="G3" s="537"/>
      <c r="H3" s="535">
        <v>43921</v>
      </c>
      <c r="I3" s="536"/>
      <c r="J3" s="536"/>
      <c r="K3" s="536"/>
      <c r="L3" s="537"/>
      <c r="M3" s="535">
        <v>43830</v>
      </c>
      <c r="N3" s="536"/>
      <c r="O3" s="536"/>
      <c r="P3" s="536"/>
      <c r="Q3" s="537"/>
      <c r="R3" s="535">
        <v>43738</v>
      </c>
      <c r="S3" s="536"/>
      <c r="T3" s="536"/>
      <c r="U3" s="536"/>
      <c r="V3" s="537"/>
      <c r="W3" s="535">
        <v>43646</v>
      </c>
      <c r="X3" s="536"/>
      <c r="Y3" s="536"/>
      <c r="Z3" s="536"/>
      <c r="AA3" s="537"/>
      <c r="AB3" s="535">
        <v>43555</v>
      </c>
      <c r="AC3" s="536"/>
      <c r="AD3" s="536"/>
      <c r="AE3" s="536"/>
      <c r="AF3" s="537"/>
      <c r="AG3" s="535">
        <v>43465</v>
      </c>
      <c r="AH3" s="536"/>
      <c r="AI3" s="536"/>
      <c r="AJ3" s="536"/>
      <c r="AK3" s="537"/>
      <c r="AL3" s="532">
        <v>43373</v>
      </c>
      <c r="AM3" s="531"/>
      <c r="AN3" s="531"/>
      <c r="AO3" s="531"/>
      <c r="AP3" s="533"/>
      <c r="AQ3" s="532">
        <v>43281</v>
      </c>
      <c r="AR3" s="531"/>
      <c r="AS3" s="531"/>
      <c r="AT3" s="531"/>
      <c r="AU3" s="533"/>
      <c r="AV3" s="532">
        <v>43190</v>
      </c>
      <c r="AW3" s="531"/>
      <c r="AX3" s="531"/>
      <c r="AY3" s="531"/>
      <c r="AZ3" s="533"/>
      <c r="BA3" s="532">
        <v>43100</v>
      </c>
      <c r="BB3" s="531"/>
      <c r="BC3" s="531"/>
      <c r="BD3" s="531"/>
      <c r="BE3" s="533"/>
      <c r="BF3" s="534">
        <v>2015</v>
      </c>
      <c r="BG3" s="531"/>
      <c r="BH3" s="531"/>
      <c r="BI3" s="533"/>
      <c r="BJ3" s="531">
        <v>2014</v>
      </c>
      <c r="BK3" s="531"/>
      <c r="BL3" s="531"/>
      <c r="BM3" s="531"/>
    </row>
    <row r="4" spans="2:69" s="292" customFormat="1" ht="30" customHeight="1">
      <c r="B4" s="539"/>
      <c r="C4" s="379" t="s">
        <v>614</v>
      </c>
      <c r="D4" s="389" t="s">
        <v>1359</v>
      </c>
      <c r="E4" s="380" t="s">
        <v>1325</v>
      </c>
      <c r="F4" s="380" t="s">
        <v>615</v>
      </c>
      <c r="G4" s="381" t="s">
        <v>1221</v>
      </c>
      <c r="H4" s="379" t="s">
        <v>614</v>
      </c>
      <c r="I4" s="380" t="s">
        <v>253</v>
      </c>
      <c r="J4" s="389" t="s">
        <v>1347</v>
      </c>
      <c r="K4" s="380" t="s">
        <v>615</v>
      </c>
      <c r="L4" s="381" t="s">
        <v>1221</v>
      </c>
      <c r="M4" s="379" t="s">
        <v>614</v>
      </c>
      <c r="N4" s="389" t="s">
        <v>1277</v>
      </c>
      <c r="O4" s="380" t="s">
        <v>253</v>
      </c>
      <c r="P4" s="380" t="s">
        <v>615</v>
      </c>
      <c r="Q4" s="381" t="s">
        <v>1221</v>
      </c>
      <c r="R4" s="379" t="s">
        <v>614</v>
      </c>
      <c r="S4" s="380" t="s">
        <v>253</v>
      </c>
      <c r="T4" s="389" t="s">
        <v>1277</v>
      </c>
      <c r="U4" s="380" t="s">
        <v>615</v>
      </c>
      <c r="V4" s="381" t="s">
        <v>1221</v>
      </c>
      <c r="W4" s="379" t="s">
        <v>614</v>
      </c>
      <c r="X4" s="380" t="s">
        <v>253</v>
      </c>
      <c r="Y4" s="389" t="s">
        <v>1277</v>
      </c>
      <c r="Z4" s="380" t="s">
        <v>615</v>
      </c>
      <c r="AA4" s="381" t="s">
        <v>1221</v>
      </c>
      <c r="AB4" s="379" t="s">
        <v>614</v>
      </c>
      <c r="AC4" s="380" t="s">
        <v>253</v>
      </c>
      <c r="AD4" s="389" t="s">
        <v>1277</v>
      </c>
      <c r="AE4" s="380" t="s">
        <v>615</v>
      </c>
      <c r="AF4" s="381" t="s">
        <v>1221</v>
      </c>
      <c r="AG4" s="379" t="s">
        <v>614</v>
      </c>
      <c r="AH4" s="380" t="s">
        <v>253</v>
      </c>
      <c r="AI4" s="389" t="s">
        <v>1277</v>
      </c>
      <c r="AJ4" s="380" t="s">
        <v>615</v>
      </c>
      <c r="AK4" s="380" t="s">
        <v>1221</v>
      </c>
      <c r="AL4" s="368" t="s">
        <v>614</v>
      </c>
      <c r="AM4" s="297" t="s">
        <v>253</v>
      </c>
      <c r="AN4" s="373" t="s">
        <v>1277</v>
      </c>
      <c r="AO4" s="297" t="s">
        <v>615</v>
      </c>
      <c r="AP4" s="370" t="s">
        <v>1221</v>
      </c>
      <c r="AQ4" s="369" t="s">
        <v>614</v>
      </c>
      <c r="AR4" s="297" t="s">
        <v>253</v>
      </c>
      <c r="AS4" s="373" t="s">
        <v>1277</v>
      </c>
      <c r="AT4" s="297" t="s">
        <v>615</v>
      </c>
      <c r="AU4" s="370" t="s">
        <v>1221</v>
      </c>
      <c r="AV4" s="369" t="s">
        <v>614</v>
      </c>
      <c r="AW4" s="297" t="s">
        <v>253</v>
      </c>
      <c r="AX4" s="373" t="s">
        <v>1277</v>
      </c>
      <c r="AY4" s="297" t="s">
        <v>615</v>
      </c>
      <c r="AZ4" s="370" t="s">
        <v>1221</v>
      </c>
      <c r="BA4" s="369" t="s">
        <v>614</v>
      </c>
      <c r="BB4" s="297" t="s">
        <v>253</v>
      </c>
      <c r="BC4" s="373" t="s">
        <v>1277</v>
      </c>
      <c r="BD4" s="297" t="s">
        <v>615</v>
      </c>
      <c r="BE4" s="370" t="s">
        <v>1221</v>
      </c>
      <c r="BF4" s="374" t="s">
        <v>614</v>
      </c>
      <c r="BG4" s="323" t="s">
        <v>253</v>
      </c>
      <c r="BH4" s="323" t="s">
        <v>615</v>
      </c>
      <c r="BI4" s="375" t="s">
        <v>740</v>
      </c>
      <c r="BJ4" s="374" t="s">
        <v>614</v>
      </c>
      <c r="BK4" s="323" t="s">
        <v>253</v>
      </c>
      <c r="BL4" s="323" t="s">
        <v>615</v>
      </c>
      <c r="BM4" s="375" t="s">
        <v>740</v>
      </c>
    </row>
    <row r="5" spans="2:69" s="292" customFormat="1" ht="18" customHeight="1">
      <c r="B5" s="382" t="s">
        <v>254</v>
      </c>
      <c r="C5" s="383">
        <f>ROUND($P5,-3)</f>
        <v>8997000</v>
      </c>
      <c r="D5" s="383">
        <f>($C5/$C$8)*D$8</f>
        <v>4535628.7763237255</v>
      </c>
      <c r="E5" s="383">
        <f>-(299881.48+328604.16+358613.13+429819.4)-($C5/$C$8)*14110200</f>
        <v>-13532729.336253101</v>
      </c>
      <c r="F5" s="422">
        <f>ROUND(C5+E5+D5,-3)</f>
        <v>0</v>
      </c>
      <c r="G5" s="384">
        <v>120</v>
      </c>
      <c r="H5" s="383">
        <f>ROUND($P5,-3)</f>
        <v>8997000</v>
      </c>
      <c r="I5" s="383">
        <f>ROUND(-987098.77,-3)</f>
        <v>-987000</v>
      </c>
      <c r="J5" s="383">
        <f>SUM(J23:L23)</f>
        <v>0</v>
      </c>
      <c r="K5" s="383">
        <f>H5+I5+J5</f>
        <v>8010000</v>
      </c>
      <c r="L5" s="384">
        <v>120</v>
      </c>
      <c r="M5" s="383">
        <f>ROUND($AJ5,-3)</f>
        <v>46940000</v>
      </c>
      <c r="N5" s="383">
        <f>ROUND(-28572887.22*(M5/(M$5+M$6)),-3)</f>
        <v>-24532000</v>
      </c>
      <c r="O5" s="383">
        <f>ROUND(-1117620.27*12,-3)</f>
        <v>-13411000</v>
      </c>
      <c r="P5" s="383">
        <f>M5+O5+N5</f>
        <v>8997000</v>
      </c>
      <c r="Q5" s="384">
        <v>120</v>
      </c>
      <c r="R5" s="383">
        <f>$AJ5</f>
        <v>46940000</v>
      </c>
      <c r="S5" s="383">
        <f>-1117620.27*9</f>
        <v>-10058582.43</v>
      </c>
      <c r="T5" s="383">
        <v>0</v>
      </c>
      <c r="U5" s="383">
        <f>R5+S5+T5</f>
        <v>36881417.57</v>
      </c>
      <c r="V5" s="384">
        <v>120</v>
      </c>
      <c r="W5" s="383">
        <f>$AJ5</f>
        <v>46940000</v>
      </c>
      <c r="X5" s="383">
        <f>-1117620.27*6</f>
        <v>-6705721.6200000001</v>
      </c>
      <c r="Y5" s="383">
        <v>0</v>
      </c>
      <c r="Z5" s="383">
        <f>W5+X5+Y5</f>
        <v>40234278.380000003</v>
      </c>
      <c r="AA5" s="384">
        <v>120</v>
      </c>
      <c r="AB5" s="383">
        <f>$AJ5</f>
        <v>46940000</v>
      </c>
      <c r="AC5" s="383">
        <f>-1117620.27*3</f>
        <v>-3352860.81</v>
      </c>
      <c r="AD5" s="383">
        <v>0</v>
      </c>
      <c r="AE5" s="383">
        <f>AB5+AC5+AD5</f>
        <v>43587139.189999998</v>
      </c>
      <c r="AF5" s="384">
        <v>120</v>
      </c>
      <c r="AG5" s="383">
        <f>ROUND($BD5,-3)+1000</f>
        <v>73574000</v>
      </c>
      <c r="AH5" s="383">
        <f>ROUND(-1362468.17*12,-3)</f>
        <v>-16350000</v>
      </c>
      <c r="AI5" s="383">
        <f>ROUND(-11977437.98*(AG5/(AG$5+AG$6)),-3)</f>
        <v>-10284000</v>
      </c>
      <c r="AJ5" s="383">
        <f>AG5+AH5+AI5</f>
        <v>46940000</v>
      </c>
      <c r="AK5" s="384">
        <v>120</v>
      </c>
      <c r="AL5" s="296">
        <f>$BD5</f>
        <v>73573281</v>
      </c>
      <c r="AM5" s="296">
        <f>-1362468.17*9</f>
        <v>-12262213.529999999</v>
      </c>
      <c r="AN5" s="296">
        <v>0</v>
      </c>
      <c r="AO5" s="296">
        <f>AL5+AM5+AN5</f>
        <v>61311067.469999999</v>
      </c>
      <c r="AP5" s="304">
        <v>120</v>
      </c>
      <c r="AQ5" s="296">
        <f>$BD5</f>
        <v>73573281</v>
      </c>
      <c r="AR5" s="296">
        <f>-1362468.17*6</f>
        <v>-8174809.0199999996</v>
      </c>
      <c r="AS5" s="296">
        <v>0</v>
      </c>
      <c r="AT5" s="296">
        <f>AQ5+AR5+AS5</f>
        <v>65398471.980000004</v>
      </c>
      <c r="AU5" s="304">
        <v>120</v>
      </c>
      <c r="AV5" s="296">
        <f>$BD5</f>
        <v>73573281</v>
      </c>
      <c r="AW5" s="296">
        <f>-1362468.17*3</f>
        <v>-4087404.51</v>
      </c>
      <c r="AX5" s="296">
        <v>0</v>
      </c>
      <c r="AY5" s="296">
        <f>AV5+AW5+AX5</f>
        <v>69485876.489999995</v>
      </c>
      <c r="AZ5" s="304">
        <v>120</v>
      </c>
      <c r="BA5" s="296">
        <v>89922899</v>
      </c>
      <c r="BB5" s="296">
        <v>-16349618</v>
      </c>
      <c r="BC5" s="296">
        <v>0</v>
      </c>
      <c r="BD5" s="296">
        <f>BA5+BB5+BC5</f>
        <v>73573281</v>
      </c>
      <c r="BE5" s="304">
        <v>120</v>
      </c>
      <c r="BF5" s="306">
        <f>BL5</f>
        <v>122623</v>
      </c>
      <c r="BG5" s="306">
        <v>-16349</v>
      </c>
      <c r="BH5" s="306">
        <f>BF5+BG5</f>
        <v>106274</v>
      </c>
      <c r="BI5" s="306">
        <v>120</v>
      </c>
      <c r="BJ5" s="306">
        <v>138972</v>
      </c>
      <c r="BK5" s="306">
        <v>-16349</v>
      </c>
      <c r="BL5" s="306">
        <f>BJ5+BK5</f>
        <v>122623</v>
      </c>
      <c r="BM5" s="306">
        <v>120</v>
      </c>
      <c r="BO5" s="378">
        <f>AI5</f>
        <v>-10284000</v>
      </c>
    </row>
    <row r="6" spans="2:69" s="292" customFormat="1" ht="18" customHeight="1">
      <c r="B6" s="390" t="s">
        <v>255</v>
      </c>
      <c r="C6" s="383">
        <f>ROUND($P6,-3)</f>
        <v>1481000</v>
      </c>
      <c r="D6" s="383">
        <f>($C6/$C$8)*D$8</f>
        <v>746611.783676274</v>
      </c>
      <c r="E6" s="391">
        <f>-(49393.85+54124.81+59067.63+70796.1)-($C6/$C$8)*14110200</f>
        <v>-2227771.2237468981</v>
      </c>
      <c r="F6" s="422">
        <f>ROUND(C6+E6+D6,-3)</f>
        <v>0</v>
      </c>
      <c r="G6" s="392">
        <v>120</v>
      </c>
      <c r="H6" s="383">
        <f>ROUND($P6,-3)</f>
        <v>1481000</v>
      </c>
      <c r="I6" s="391">
        <f>ROUND(-162586.29,-3)</f>
        <v>-163000</v>
      </c>
      <c r="J6" s="391">
        <f>ROUND(4188045.01,-3)</f>
        <v>4188000</v>
      </c>
      <c r="K6" s="391">
        <f>H6+I6+J6+1000</f>
        <v>5507000</v>
      </c>
      <c r="L6" s="392">
        <v>120</v>
      </c>
      <c r="M6" s="383">
        <f>ROUND($AJ6,-3)</f>
        <v>7732000</v>
      </c>
      <c r="N6" s="391">
        <f>ROUND(-28572887.22*(M6/(M$5+M$6)),-3)</f>
        <v>-4041000</v>
      </c>
      <c r="O6" s="391">
        <f>ROUND(-184084.63*12,-3)</f>
        <v>-2209000</v>
      </c>
      <c r="P6" s="391">
        <f>M6+O6+N6-1000</f>
        <v>1481000</v>
      </c>
      <c r="Q6" s="392">
        <v>120</v>
      </c>
      <c r="R6" s="391">
        <f>$AJ6</f>
        <v>7732000</v>
      </c>
      <c r="S6" s="391">
        <f>-184084.63*9</f>
        <v>-1656761.67</v>
      </c>
      <c r="T6" s="391">
        <v>0</v>
      </c>
      <c r="U6" s="391">
        <f>R6+S6+T6</f>
        <v>6075238.3300000001</v>
      </c>
      <c r="V6" s="392">
        <v>120</v>
      </c>
      <c r="W6" s="391">
        <f>$AJ6</f>
        <v>7732000</v>
      </c>
      <c r="X6" s="391">
        <f>-184084.63*6</f>
        <v>-1104507.78</v>
      </c>
      <c r="Y6" s="391">
        <v>0</v>
      </c>
      <c r="Z6" s="391">
        <f>W6+X6+Y6</f>
        <v>6627492.2199999997</v>
      </c>
      <c r="AA6" s="392">
        <v>120</v>
      </c>
      <c r="AB6" s="391">
        <f>$AJ6</f>
        <v>7732000</v>
      </c>
      <c r="AC6" s="391">
        <f>-184084.63*3</f>
        <v>-552253.89</v>
      </c>
      <c r="AD6" s="391">
        <v>0</v>
      </c>
      <c r="AE6" s="391">
        <f>AB6+AC6+AD6</f>
        <v>7179746.1100000003</v>
      </c>
      <c r="AF6" s="392">
        <v>120</v>
      </c>
      <c r="AG6" s="391">
        <f>ROUND($BD6,-3)</f>
        <v>12118000</v>
      </c>
      <c r="AH6" s="391">
        <f>ROUND(-224413.83*12,-3)</f>
        <v>-2693000</v>
      </c>
      <c r="AI6" s="391">
        <f>ROUND(-11977437.98*(AG6/(AG$5+AG$6)),-3)</f>
        <v>-1694000</v>
      </c>
      <c r="AJ6" s="391">
        <f>ROUND(AG6+AH6+AI6,-3)+1000</f>
        <v>7732000</v>
      </c>
      <c r="AK6" s="392">
        <v>120</v>
      </c>
      <c r="AL6" s="280">
        <f>$BD6</f>
        <v>12118347</v>
      </c>
      <c r="AM6" s="280">
        <f>-224413.83*9</f>
        <v>-2019724.47</v>
      </c>
      <c r="AN6" s="280">
        <v>0</v>
      </c>
      <c r="AO6" s="280">
        <f>AL6+AM6+AN6</f>
        <v>10098622.529999999</v>
      </c>
      <c r="AP6" s="303">
        <v>120</v>
      </c>
      <c r="AQ6" s="280">
        <f>$BD6</f>
        <v>12118347</v>
      </c>
      <c r="AR6" s="280">
        <f>-224413.83*6</f>
        <v>-1346482.98</v>
      </c>
      <c r="AS6" s="280">
        <v>0</v>
      </c>
      <c r="AT6" s="280">
        <f>AQ6+AR6+AS6</f>
        <v>10771864.02</v>
      </c>
      <c r="AU6" s="303">
        <v>120</v>
      </c>
      <c r="AV6" s="280">
        <f>$BD6</f>
        <v>12118347</v>
      </c>
      <c r="AW6" s="280">
        <f>-224413.83*3</f>
        <v>-673241.49</v>
      </c>
      <c r="AX6" s="280">
        <v>0</v>
      </c>
      <c r="AY6" s="280">
        <f>AV6+AW6+AX6</f>
        <v>11445105.51</v>
      </c>
      <c r="AZ6" s="303">
        <v>120</v>
      </c>
      <c r="BA6" s="280">
        <v>14811313</v>
      </c>
      <c r="BB6" s="280">
        <f>-2692966</f>
        <v>-2692966</v>
      </c>
      <c r="BC6" s="280">
        <v>0</v>
      </c>
      <c r="BD6" s="280">
        <f>BA6+BB6+BC6</f>
        <v>12118347</v>
      </c>
      <c r="BE6" s="303">
        <v>120</v>
      </c>
      <c r="BF6" s="306">
        <f>BL6</f>
        <v>20197</v>
      </c>
      <c r="BG6" s="306">
        <f>-2693</f>
        <v>-2693</v>
      </c>
      <c r="BH6" s="306">
        <f>BF6+BG6</f>
        <v>17504</v>
      </c>
      <c r="BI6" s="306">
        <v>120</v>
      </c>
      <c r="BJ6" s="306">
        <v>22890</v>
      </c>
      <c r="BK6" s="306">
        <v>-2693</v>
      </c>
      <c r="BL6" s="306">
        <f>BJ6+BK6</f>
        <v>20197</v>
      </c>
      <c r="BM6" s="306">
        <v>120</v>
      </c>
      <c r="BO6" s="395">
        <f>ROUND(AG6+AH6+AI6,-3)+1000</f>
        <v>7732000</v>
      </c>
    </row>
    <row r="7" spans="2:69" s="292" customFormat="1" ht="18" hidden="1" customHeight="1" outlineLevel="1">
      <c r="B7" s="385" t="s">
        <v>1335</v>
      </c>
      <c r="C7" s="383">
        <f>$AJ7</f>
        <v>0</v>
      </c>
      <c r="D7" s="386">
        <v>0</v>
      </c>
      <c r="E7" s="391">
        <f>-C7</f>
        <v>0</v>
      </c>
      <c r="F7" s="386">
        <f>C7+E7+D7</f>
        <v>0</v>
      </c>
      <c r="G7" s="387">
        <v>0</v>
      </c>
      <c r="H7" s="383">
        <f>$AJ7</f>
        <v>0</v>
      </c>
      <c r="I7" s="391">
        <f>-H7</f>
        <v>0</v>
      </c>
      <c r="J7" s="386">
        <v>0</v>
      </c>
      <c r="K7" s="386">
        <f>H7+I7+J7</f>
        <v>0</v>
      </c>
      <c r="L7" s="387">
        <v>0</v>
      </c>
      <c r="M7" s="383">
        <f>$AJ7</f>
        <v>0</v>
      </c>
      <c r="N7" s="386">
        <v>0</v>
      </c>
      <c r="O7" s="391">
        <f>-M7</f>
        <v>0</v>
      </c>
      <c r="P7" s="386">
        <f>M7+O7+N7</f>
        <v>0</v>
      </c>
      <c r="Q7" s="387">
        <v>0</v>
      </c>
      <c r="R7" s="386">
        <f>$AJ7</f>
        <v>0</v>
      </c>
      <c r="S7" s="386">
        <v>0</v>
      </c>
      <c r="T7" s="386">
        <v>0</v>
      </c>
      <c r="U7" s="386">
        <f>R7+S7+T7</f>
        <v>0</v>
      </c>
      <c r="V7" s="387">
        <v>0</v>
      </c>
      <c r="W7" s="386">
        <f>$AJ7</f>
        <v>0</v>
      </c>
      <c r="X7" s="386">
        <v>0</v>
      </c>
      <c r="Y7" s="386">
        <v>0</v>
      </c>
      <c r="Z7" s="386">
        <f>W7+X7+Y7</f>
        <v>0</v>
      </c>
      <c r="AA7" s="387">
        <v>0</v>
      </c>
      <c r="AB7" s="386">
        <f>$AJ7</f>
        <v>0</v>
      </c>
      <c r="AC7" s="386">
        <v>0</v>
      </c>
      <c r="AD7" s="386">
        <v>0</v>
      </c>
      <c r="AE7" s="386">
        <f>AB7+AC7+AD7</f>
        <v>0</v>
      </c>
      <c r="AF7" s="387">
        <v>0</v>
      </c>
      <c r="AG7" s="386">
        <f>ROUND($BD7,-3)</f>
        <v>6899000</v>
      </c>
      <c r="AH7" s="386">
        <v>0</v>
      </c>
      <c r="AI7" s="386">
        <f>ROUND(-6898821.96,-3)</f>
        <v>-6899000</v>
      </c>
      <c r="AJ7" s="386">
        <f>AG7+AH7+AI7</f>
        <v>0</v>
      </c>
      <c r="AK7" s="387">
        <v>0</v>
      </c>
      <c r="AL7" s="320">
        <f>$BD7</f>
        <v>6898821.9600000009</v>
      </c>
      <c r="AM7" s="320">
        <v>0</v>
      </c>
      <c r="AN7" s="320">
        <v>0</v>
      </c>
      <c r="AO7" s="320">
        <f>AL7+AM7+AN7</f>
        <v>6898821.9600000009</v>
      </c>
      <c r="AP7" s="362">
        <v>0</v>
      </c>
      <c r="AQ7" s="320">
        <f>$BD7</f>
        <v>6898821.9600000009</v>
      </c>
      <c r="AR7" s="320">
        <v>0</v>
      </c>
      <c r="AS7" s="320">
        <v>0</v>
      </c>
      <c r="AT7" s="320">
        <f>AQ7+AR7+AS7</f>
        <v>6898821.9600000009</v>
      </c>
      <c r="AU7" s="362">
        <v>0</v>
      </c>
      <c r="AV7" s="320">
        <f>$BD7</f>
        <v>6898821.9600000009</v>
      </c>
      <c r="AW7" s="320">
        <v>0</v>
      </c>
      <c r="AX7" s="320">
        <v>0</v>
      </c>
      <c r="AY7" s="320">
        <f>AV7+AW7+AX7</f>
        <v>6898821.9600000009</v>
      </c>
      <c r="AZ7" s="362">
        <v>0</v>
      </c>
      <c r="BA7" s="320">
        <f>79281286-34475887.07</f>
        <v>44805398.93</v>
      </c>
      <c r="BB7" s="320">
        <v>0</v>
      </c>
      <c r="BC7" s="320">
        <v>-37906576.969999999</v>
      </c>
      <c r="BD7" s="320">
        <f>BA7+BB7+BC7</f>
        <v>6898821.9600000009</v>
      </c>
      <c r="BE7" s="362">
        <v>0</v>
      </c>
      <c r="BF7" s="306">
        <f>BL7</f>
        <v>79281</v>
      </c>
      <c r="BG7" s="306">
        <v>0</v>
      </c>
      <c r="BH7" s="306">
        <f>BF7+BG7</f>
        <v>79281</v>
      </c>
      <c r="BI7" s="306">
        <v>0</v>
      </c>
      <c r="BJ7" s="306">
        <v>79281</v>
      </c>
      <c r="BK7" s="306">
        <v>0</v>
      </c>
      <c r="BL7" s="306">
        <f>BJ7+BK7</f>
        <v>79281</v>
      </c>
      <c r="BM7" s="306">
        <v>0</v>
      </c>
    </row>
    <row r="8" spans="2:69" s="292" customFormat="1" ht="18" customHeight="1" collapsed="1">
      <c r="B8" s="393" t="s">
        <v>243</v>
      </c>
      <c r="C8" s="388">
        <f>SUM(C5:C7)</f>
        <v>10478000</v>
      </c>
      <c r="D8" s="388">
        <f>970155.33+978648.97+2239240.71+1094195.55</f>
        <v>5282240.5599999996</v>
      </c>
      <c r="E8" s="388">
        <f>SUM(E5:E7)</f>
        <v>-15760500.559999999</v>
      </c>
      <c r="F8" s="421">
        <f>SUM(F5:F7)</f>
        <v>0</v>
      </c>
      <c r="G8" s="394"/>
      <c r="H8" s="388">
        <f>SUM(H5:H7)</f>
        <v>10478000</v>
      </c>
      <c r="I8" s="388">
        <f>SUM(I5:I7)</f>
        <v>-1150000</v>
      </c>
      <c r="J8" s="388">
        <f>SUM(J5:J7)</f>
        <v>4188000</v>
      </c>
      <c r="K8" s="388">
        <f>SUM(K5:K7)</f>
        <v>13517000</v>
      </c>
      <c r="L8" s="394"/>
      <c r="M8" s="388">
        <f>SUM(M5:M7)</f>
        <v>54672000</v>
      </c>
      <c r="N8" s="388">
        <f>SUM(N5:N7)</f>
        <v>-28573000</v>
      </c>
      <c r="O8" s="388">
        <f>SUM(O5:O7)</f>
        <v>-15620000</v>
      </c>
      <c r="P8" s="388">
        <f>SUM(P5:P7)</f>
        <v>10478000</v>
      </c>
      <c r="Q8" s="394"/>
      <c r="R8" s="388">
        <f>SUM(R5:R7)</f>
        <v>54672000</v>
      </c>
      <c r="S8" s="388">
        <f>SUM(S5:S7)</f>
        <v>-11715344.1</v>
      </c>
      <c r="T8" s="388">
        <f>SUM(T5:T7)</f>
        <v>0</v>
      </c>
      <c r="U8" s="388">
        <f>SUM(U5:U7)</f>
        <v>42956655.899999999</v>
      </c>
      <c r="V8" s="394"/>
      <c r="W8" s="388">
        <f>SUM(W5:W7)</f>
        <v>54672000</v>
      </c>
      <c r="X8" s="388">
        <f>SUM(X5:X7)</f>
        <v>-7810229.4000000004</v>
      </c>
      <c r="Y8" s="388">
        <f>SUM(Y5:Y7)</f>
        <v>0</v>
      </c>
      <c r="Z8" s="388">
        <f>SUM(Z5:Z7)</f>
        <v>46861770.600000001</v>
      </c>
      <c r="AA8" s="394"/>
      <c r="AB8" s="388">
        <f>SUM(AB5:AB7)</f>
        <v>54672000</v>
      </c>
      <c r="AC8" s="388">
        <f>SUM(AC5:AC7)</f>
        <v>-3905114.7</v>
      </c>
      <c r="AD8" s="388">
        <f>SUM(AD5:AD7)</f>
        <v>0</v>
      </c>
      <c r="AE8" s="388">
        <f>SUM(AE5:AE7)</f>
        <v>50766885.299999997</v>
      </c>
      <c r="AF8" s="394"/>
      <c r="AG8" s="388">
        <f>SUM(AG5:AG7)</f>
        <v>92591000</v>
      </c>
      <c r="AH8" s="388">
        <f>SUM(AH5:AH7)</f>
        <v>-19043000</v>
      </c>
      <c r="AI8" s="388">
        <f>SUM(AI5:AI7)</f>
        <v>-18877000</v>
      </c>
      <c r="AJ8" s="388">
        <f>SUM(AJ5:AJ7)</f>
        <v>54672000</v>
      </c>
      <c r="AK8" s="394"/>
      <c r="AL8" s="363">
        <f>SUM(AL5:AL7)</f>
        <v>92590449.960000008</v>
      </c>
      <c r="AM8" s="363">
        <f>SUM(AM5:AM7)</f>
        <v>-14281938</v>
      </c>
      <c r="AN8" s="363">
        <f>SUM(AN5:AN7)</f>
        <v>0</v>
      </c>
      <c r="AO8" s="363">
        <f>SUM(AO5:AO7)</f>
        <v>78308511.960000008</v>
      </c>
      <c r="AP8" s="364"/>
      <c r="AQ8" s="363">
        <f>SUM(AQ5:AQ7)</f>
        <v>92590449.960000008</v>
      </c>
      <c r="AR8" s="363">
        <f>SUM(AR5:AR7)</f>
        <v>-9521292</v>
      </c>
      <c r="AS8" s="363">
        <f>SUM(AS5:AS7)</f>
        <v>0</v>
      </c>
      <c r="AT8" s="363">
        <f>SUM(AT5:AT7)</f>
        <v>83069157.960000008</v>
      </c>
      <c r="AU8" s="364"/>
      <c r="AV8" s="363">
        <f>SUM(AV5:AV7)</f>
        <v>92590449.960000008</v>
      </c>
      <c r="AW8" s="363">
        <f>SUM(AW5:AW7)</f>
        <v>-4760646</v>
      </c>
      <c r="AX8" s="363">
        <f>SUM(AX5:AX7)</f>
        <v>0</v>
      </c>
      <c r="AY8" s="363">
        <f>SUM(AY5:AY7)</f>
        <v>87829803.960000008</v>
      </c>
      <c r="AZ8" s="364"/>
      <c r="BA8" s="363">
        <f>SUM(BA5:BA7)</f>
        <v>149539610.93000001</v>
      </c>
      <c r="BB8" s="363">
        <f>SUM(BB5:BB7)</f>
        <v>-19042584</v>
      </c>
      <c r="BC8" s="363">
        <f>SUM(BC5:BC7)</f>
        <v>-37906576.969999999</v>
      </c>
      <c r="BD8" s="363">
        <f>SUM(BD5:BD7)</f>
        <v>92590449.960000008</v>
      </c>
      <c r="BE8" s="364"/>
      <c r="BF8" s="372">
        <f t="shared" ref="BF8:BL8" si="0">SUM(BF5:BF7)</f>
        <v>222101</v>
      </c>
      <c r="BG8" s="372">
        <f t="shared" si="0"/>
        <v>-19042</v>
      </c>
      <c r="BH8" s="372">
        <f t="shared" si="0"/>
        <v>203059</v>
      </c>
      <c r="BI8" s="371"/>
      <c r="BJ8" s="372">
        <f t="shared" si="0"/>
        <v>241143</v>
      </c>
      <c r="BK8" s="372">
        <f t="shared" si="0"/>
        <v>-19042</v>
      </c>
      <c r="BL8" s="371">
        <f t="shared" si="0"/>
        <v>222101</v>
      </c>
      <c r="BM8" s="371"/>
    </row>
    <row r="9" spans="2:69" s="232" customFormat="1">
      <c r="BP9" s="301"/>
    </row>
    <row r="10" spans="2:69" s="232" customFormat="1">
      <c r="BP10" s="301"/>
    </row>
    <row r="11" spans="2:69" s="232" customFormat="1">
      <c r="B11" s="203" t="s">
        <v>1245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BQ11" s="301"/>
    </row>
    <row r="12" spans="2:69" s="232" customFormat="1">
      <c r="B12" s="204" t="s">
        <v>1302</v>
      </c>
      <c r="C12" s="205"/>
      <c r="D12" s="205"/>
      <c r="E12" s="205"/>
      <c r="F12" s="205">
        <v>0</v>
      </c>
      <c r="G12" s="205"/>
      <c r="H12" s="205"/>
      <c r="I12" s="205"/>
      <c r="J12" s="205"/>
      <c r="K12" s="205">
        <v>190425840</v>
      </c>
      <c r="L12" s="205"/>
      <c r="M12" s="205"/>
      <c r="N12" s="205"/>
      <c r="O12" s="205"/>
      <c r="P12" s="205">
        <v>190425840</v>
      </c>
      <c r="Q12" s="205"/>
      <c r="R12" s="205"/>
      <c r="S12" s="205"/>
      <c r="T12" s="205"/>
      <c r="U12" s="205">
        <v>190425840</v>
      </c>
      <c r="V12" s="205"/>
      <c r="W12" s="205"/>
      <c r="X12" s="205"/>
      <c r="Y12" s="205"/>
      <c r="Z12" s="205">
        <v>190425840</v>
      </c>
      <c r="AA12" s="205"/>
      <c r="AB12" s="205"/>
      <c r="AC12" s="205"/>
      <c r="AD12" s="205"/>
      <c r="AE12" s="205">
        <v>190425840</v>
      </c>
      <c r="AF12" s="205"/>
      <c r="AG12" s="205"/>
      <c r="AH12" s="205"/>
      <c r="AI12" s="205"/>
      <c r="AJ12" s="205">
        <v>190425840</v>
      </c>
      <c r="AK12" s="205"/>
      <c r="BQ12" s="301"/>
    </row>
    <row r="13" spans="2:69" s="232" customFormat="1">
      <c r="B13" s="204" t="s">
        <v>1303</v>
      </c>
      <c r="C13" s="205"/>
      <c r="D13" s="205"/>
      <c r="E13" s="205"/>
      <c r="F13" s="205">
        <v>0</v>
      </c>
      <c r="G13" s="205"/>
      <c r="H13" s="205"/>
      <c r="I13" s="205"/>
      <c r="J13" s="205"/>
      <c r="K13" s="205">
        <v>-140546939.86000001</v>
      </c>
      <c r="L13" s="205"/>
      <c r="M13" s="205"/>
      <c r="N13" s="205"/>
      <c r="O13" s="205"/>
      <c r="P13" s="205">
        <v>-139397254.80000001</v>
      </c>
      <c r="Q13" s="205"/>
      <c r="R13" s="205"/>
      <c r="S13" s="205"/>
      <c r="T13" s="205"/>
      <c r="U13" s="205">
        <v>-135492140.09999999</v>
      </c>
      <c r="V13" s="205"/>
      <c r="W13" s="205"/>
      <c r="X13" s="205"/>
      <c r="Y13" s="205"/>
      <c r="Z13" s="205">
        <v>-131587025.40000001</v>
      </c>
      <c r="AA13" s="205"/>
      <c r="AB13" s="205"/>
      <c r="AC13" s="205"/>
      <c r="AD13" s="205"/>
      <c r="AE13" s="205">
        <v>-127681910.7</v>
      </c>
      <c r="AF13" s="205"/>
      <c r="AG13" s="205"/>
      <c r="AH13" s="205"/>
      <c r="AI13" s="205"/>
      <c r="AJ13" s="205">
        <v>-123776796</v>
      </c>
      <c r="AK13" s="205"/>
      <c r="BQ13" s="301"/>
    </row>
    <row r="14" spans="2:69" s="232" customFormat="1">
      <c r="B14" s="204" t="s">
        <v>1304</v>
      </c>
      <c r="C14" s="205"/>
      <c r="D14" s="205"/>
      <c r="E14" s="205"/>
      <c r="F14" s="205">
        <v>0</v>
      </c>
      <c r="G14" s="205"/>
      <c r="H14" s="205"/>
      <c r="I14" s="205"/>
      <c r="J14" s="205"/>
      <c r="K14" s="205">
        <v>-36362280.189999998</v>
      </c>
      <c r="L14" s="205"/>
      <c r="M14" s="205"/>
      <c r="N14" s="205"/>
      <c r="O14" s="205"/>
      <c r="P14" s="205">
        <v>-40550325.200000003</v>
      </c>
      <c r="Q14" s="205"/>
      <c r="R14" s="205"/>
      <c r="S14" s="205"/>
      <c r="T14" s="205"/>
      <c r="U14" s="205">
        <v>-11977437.98</v>
      </c>
      <c r="V14" s="205"/>
      <c r="W14" s="205"/>
      <c r="X14" s="205"/>
      <c r="Y14" s="205"/>
      <c r="Z14" s="205">
        <v>-11977437.98</v>
      </c>
      <c r="AA14" s="205"/>
      <c r="AB14" s="205"/>
      <c r="AC14" s="205"/>
      <c r="AD14" s="205"/>
      <c r="AE14" s="205">
        <v>-11977437.98</v>
      </c>
      <c r="AF14" s="205"/>
      <c r="AG14" s="205"/>
      <c r="AH14" s="205"/>
      <c r="AI14" s="205"/>
      <c r="AJ14" s="205">
        <v>-11977437.98</v>
      </c>
      <c r="AK14" s="205"/>
      <c r="BQ14" s="301"/>
    </row>
    <row r="15" spans="2:69" s="232" customFormat="1">
      <c r="B15" s="204" t="s">
        <v>1305</v>
      </c>
      <c r="C15" s="205"/>
      <c r="D15" s="205"/>
      <c r="E15" s="205"/>
      <c r="F15" s="205">
        <v>0</v>
      </c>
      <c r="G15" s="205"/>
      <c r="H15" s="205"/>
      <c r="I15" s="205"/>
      <c r="J15" s="205"/>
      <c r="K15" s="205">
        <v>79281286</v>
      </c>
      <c r="L15" s="205"/>
      <c r="M15" s="205"/>
      <c r="N15" s="205"/>
      <c r="O15" s="205"/>
      <c r="P15" s="205">
        <v>79281286</v>
      </c>
      <c r="Q15" s="205"/>
      <c r="R15" s="205"/>
      <c r="S15" s="205"/>
      <c r="T15" s="205"/>
      <c r="U15" s="205">
        <v>79281286</v>
      </c>
      <c r="V15" s="205"/>
      <c r="W15" s="205"/>
      <c r="X15" s="205"/>
      <c r="Y15" s="205"/>
      <c r="Z15" s="205">
        <v>79281286</v>
      </c>
      <c r="AA15" s="205"/>
      <c r="AB15" s="205"/>
      <c r="AC15" s="205"/>
      <c r="AD15" s="205"/>
      <c r="AE15" s="205">
        <v>79281286</v>
      </c>
      <c r="AF15" s="205"/>
      <c r="AG15" s="205"/>
      <c r="AH15" s="205"/>
      <c r="AI15" s="205"/>
      <c r="AJ15" s="205">
        <v>79281286</v>
      </c>
      <c r="AK15" s="205"/>
      <c r="BQ15" s="301"/>
    </row>
    <row r="16" spans="2:69" s="232" customFormat="1">
      <c r="B16" s="204" t="s">
        <v>1306</v>
      </c>
      <c r="C16" s="205"/>
      <c r="D16" s="205"/>
      <c r="E16" s="205"/>
      <c r="F16" s="205">
        <v>0</v>
      </c>
      <c r="G16" s="205"/>
      <c r="H16" s="205"/>
      <c r="I16" s="205"/>
      <c r="J16" s="205"/>
      <c r="K16" s="205">
        <v>-79281286</v>
      </c>
      <c r="L16" s="205"/>
      <c r="M16" s="205"/>
      <c r="N16" s="205"/>
      <c r="O16" s="205"/>
      <c r="P16" s="205">
        <v>-79281286</v>
      </c>
      <c r="Q16" s="205"/>
      <c r="R16" s="205"/>
      <c r="S16" s="205"/>
      <c r="T16" s="205"/>
      <c r="U16" s="205">
        <v>-79281286</v>
      </c>
      <c r="V16" s="205"/>
      <c r="W16" s="205"/>
      <c r="X16" s="205"/>
      <c r="Y16" s="205"/>
      <c r="Z16" s="205">
        <v>-79281286</v>
      </c>
      <c r="AA16" s="205"/>
      <c r="AB16" s="205"/>
      <c r="AC16" s="205"/>
      <c r="AD16" s="205"/>
      <c r="AE16" s="205">
        <v>-79281286</v>
      </c>
      <c r="AF16" s="205"/>
      <c r="AG16" s="205"/>
      <c r="AH16" s="205"/>
      <c r="AI16" s="205"/>
      <c r="AJ16" s="205">
        <v>-79281286</v>
      </c>
      <c r="AK16" s="205"/>
      <c r="BQ16" s="301"/>
    </row>
    <row r="17" spans="2:69" s="232" customFormat="1">
      <c r="B17" s="302" t="s">
        <v>243</v>
      </c>
      <c r="C17" s="294"/>
      <c r="D17" s="294"/>
      <c r="E17" s="294"/>
      <c r="F17" s="294">
        <f>ROUND(SUM(F12:F16),-3)</f>
        <v>0</v>
      </c>
      <c r="G17" s="294"/>
      <c r="H17" s="294"/>
      <c r="I17" s="294"/>
      <c r="J17" s="294"/>
      <c r="K17" s="294">
        <f>ROUND(SUM(K12:K16),-3)</f>
        <v>13517000</v>
      </c>
      <c r="L17" s="294"/>
      <c r="M17" s="294"/>
      <c r="N17" s="294"/>
      <c r="O17" s="294"/>
      <c r="P17" s="294">
        <f>ROUND(SUM(P12:P16),-3)</f>
        <v>10478000</v>
      </c>
      <c r="Q17" s="294"/>
      <c r="R17" s="294"/>
      <c r="S17" s="294"/>
      <c r="T17" s="294"/>
      <c r="U17" s="294">
        <f>ROUND(SUM(U12:U16),-3)</f>
        <v>42956000</v>
      </c>
      <c r="V17" s="294"/>
      <c r="W17" s="294"/>
      <c r="X17" s="294"/>
      <c r="Y17" s="294"/>
      <c r="Z17" s="294">
        <f>ROUND(SUM(Z12:Z16),-3)</f>
        <v>46861000</v>
      </c>
      <c r="AA17" s="294"/>
      <c r="AB17" s="294"/>
      <c r="AC17" s="294"/>
      <c r="AD17" s="294"/>
      <c r="AE17" s="294">
        <f>ROUND(SUM(AE12:AE16),-3)</f>
        <v>50766000</v>
      </c>
      <c r="AF17" s="294"/>
      <c r="AG17" s="294"/>
      <c r="AH17" s="294"/>
      <c r="AI17" s="294"/>
      <c r="AJ17" s="294">
        <f>ROUND(SUM(AJ12:AJ16),-3)</f>
        <v>54672000</v>
      </c>
      <c r="AK17" s="294"/>
      <c r="BQ17" s="301"/>
    </row>
    <row r="18" spans="2:69">
      <c r="B18" s="193" t="s">
        <v>1301</v>
      </c>
      <c r="C18" s="194"/>
      <c r="D18" s="194"/>
      <c r="E18" s="194"/>
      <c r="F18" s="194">
        <f>F8-F17</f>
        <v>0</v>
      </c>
      <c r="G18" s="194"/>
      <c r="H18" s="194"/>
      <c r="I18" s="194"/>
      <c r="J18" s="194"/>
      <c r="K18" s="194">
        <f>K8-K17</f>
        <v>0</v>
      </c>
      <c r="L18" s="194"/>
      <c r="M18" s="194"/>
      <c r="N18" s="194"/>
      <c r="O18" s="194"/>
      <c r="P18" s="194">
        <f>P8-P17</f>
        <v>0</v>
      </c>
      <c r="Q18" s="194"/>
      <c r="R18" s="194"/>
      <c r="S18" s="194"/>
      <c r="T18" s="194"/>
      <c r="U18" s="194">
        <f>U8-U17</f>
        <v>655.89999999850988</v>
      </c>
      <c r="V18" s="194"/>
      <c r="W18" s="194"/>
      <c r="X18" s="194"/>
      <c r="Y18" s="194"/>
      <c r="Z18" s="194">
        <f>Z8-Z17</f>
        <v>770.60000000149012</v>
      </c>
      <c r="AA18" s="194"/>
      <c r="AB18" s="194"/>
      <c r="AC18" s="194"/>
      <c r="AD18" s="194"/>
      <c r="AE18" s="194">
        <f>AE8-AE17</f>
        <v>885.29999999701977</v>
      </c>
      <c r="AF18" s="194"/>
      <c r="AG18" s="194"/>
      <c r="AH18" s="194"/>
      <c r="AI18" s="194"/>
      <c r="AJ18" s="194">
        <f>AJ8-AJ17</f>
        <v>0</v>
      </c>
      <c r="AK18" s="194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E18" s="299"/>
      <c r="BF18" s="300"/>
      <c r="BG18" s="299"/>
      <c r="BI18" s="299"/>
      <c r="BJ18" s="300"/>
      <c r="BK18" s="300"/>
      <c r="BN18" s="300"/>
      <c r="BQ18" s="298"/>
    </row>
    <row r="19" spans="2:69">
      <c r="BP19" s="298"/>
    </row>
    <row r="20" spans="2:69">
      <c r="BP20" s="298"/>
    </row>
    <row r="22" spans="2:69">
      <c r="AE22" s="305"/>
      <c r="AF22" s="305"/>
      <c r="BD22" s="305"/>
      <c r="BE22" s="305"/>
      <c r="BH22" s="305"/>
      <c r="BI22" s="305"/>
      <c r="BM22" s="305"/>
    </row>
    <row r="23" spans="2:69">
      <c r="AE23" s="298"/>
      <c r="AF23" s="298"/>
      <c r="BD23" s="298"/>
      <c r="BE23" s="298"/>
      <c r="BH23" s="298"/>
      <c r="BI23" s="298"/>
      <c r="BM23" s="298"/>
    </row>
  </sheetData>
  <mergeCells count="14">
    <mergeCell ref="C3:G3"/>
    <mergeCell ref="B3:B4"/>
    <mergeCell ref="H3:L3"/>
    <mergeCell ref="M3:Q3"/>
    <mergeCell ref="R3:V3"/>
    <mergeCell ref="BF3:BI3"/>
    <mergeCell ref="BJ3:BM3"/>
    <mergeCell ref="BA3:BE3"/>
    <mergeCell ref="AG3:AK3"/>
    <mergeCell ref="W3:AA3"/>
    <mergeCell ref="AB3:AF3"/>
    <mergeCell ref="AL3:AP3"/>
    <mergeCell ref="AQ3:AU3"/>
    <mergeCell ref="AV3:AZ3"/>
  </mergeCells>
  <conditionalFormatting sqref="H2">
    <cfRule type="cellIs" dxfId="9" priority="4" operator="lessThan">
      <formula>0</formula>
    </cfRule>
  </conditionalFormatting>
  <conditionalFormatting sqref="R2 W2 AB2 AG2 AL2 AQ2 AV2 BA2 BF2 BJ2">
    <cfRule type="cellIs" dxfId="8" priority="2" operator="lessThan">
      <formula>0</formula>
    </cfRule>
  </conditionalFormatting>
  <conditionalFormatting sqref="M2">
    <cfRule type="cellIs" dxfId="7" priority="3" operator="lessThan">
      <formula>0</formula>
    </cfRule>
  </conditionalFormatting>
  <conditionalFormatting sqref="C2">
    <cfRule type="cellIs" dxfId="6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J6 K6 P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9F0C-68C0-4C7E-A145-90D60928E38C}">
  <sheetPr codeName="Planilha32">
    <tabColor rgb="FFFF0000"/>
  </sheetPr>
  <dimension ref="B1:K13"/>
  <sheetViews>
    <sheetView showGridLines="0" zoomScaleNormal="100" workbookViewId="0">
      <selection activeCell="B3" sqref="B3:Q8"/>
    </sheetView>
  </sheetViews>
  <sheetFormatPr defaultRowHeight="12" outlineLevelCol="1"/>
  <cols>
    <col min="1" max="1" width="1.7109375" style="291" customWidth="1"/>
    <col min="2" max="2" width="49.7109375" style="291" customWidth="1"/>
    <col min="3" max="3" width="33.7109375" style="291" hidden="1" customWidth="1" outlineLevel="1"/>
    <col min="4" max="4" width="12.7109375" style="291" customWidth="1" collapsed="1"/>
    <col min="5" max="5" width="12.7109375" style="291" customWidth="1"/>
    <col min="6" max="10" width="12.7109375" style="291" hidden="1" customWidth="1" outlineLevel="1"/>
    <col min="11" max="11" width="4.5703125" style="291" customWidth="1" collapsed="1"/>
    <col min="12" max="16384" width="9.140625" style="291"/>
  </cols>
  <sheetData>
    <row r="1" spans="2:10" s="232" customFormat="1"/>
    <row r="2" spans="2:10" s="232" customFormat="1">
      <c r="B2" s="292"/>
      <c r="C2" s="292"/>
      <c r="D2" s="317">
        <v>44012</v>
      </c>
      <c r="E2" s="317">
        <v>43830</v>
      </c>
      <c r="F2" s="317">
        <v>43921</v>
      </c>
      <c r="G2" s="317">
        <v>43738</v>
      </c>
      <c r="H2" s="317">
        <v>43644</v>
      </c>
      <c r="I2" s="317">
        <v>43553</v>
      </c>
      <c r="J2" s="317">
        <v>43465</v>
      </c>
    </row>
    <row r="3" spans="2:10" s="232" customFormat="1" ht="30" customHeight="1">
      <c r="B3" s="290" t="s">
        <v>1341</v>
      </c>
      <c r="C3" s="377" t="s">
        <v>248</v>
      </c>
      <c r="D3" s="307">
        <v>44012</v>
      </c>
      <c r="E3" s="307">
        <v>43830</v>
      </c>
      <c r="F3" s="307">
        <v>43921</v>
      </c>
      <c r="G3" s="307">
        <v>43738</v>
      </c>
      <c r="H3" s="307">
        <v>43646</v>
      </c>
      <c r="I3" s="307">
        <v>43555</v>
      </c>
      <c r="J3" s="307">
        <v>43465</v>
      </c>
    </row>
    <row r="4" spans="2:10" s="232" customFormat="1" ht="18" customHeight="1">
      <c r="B4" s="295" t="s">
        <v>1340</v>
      </c>
      <c r="C4" s="318" t="s">
        <v>1304</v>
      </c>
      <c r="D4" s="280">
        <v>0</v>
      </c>
      <c r="E4" s="280">
        <v>-40550000</v>
      </c>
      <c r="F4" s="280">
        <v>-36362000</v>
      </c>
      <c r="G4" s="280">
        <v>-11977000</v>
      </c>
      <c r="H4" s="280">
        <v>-11977000</v>
      </c>
      <c r="I4" s="280">
        <v>-11977000</v>
      </c>
      <c r="J4" s="280">
        <v>-11977000</v>
      </c>
    </row>
    <row r="5" spans="2:10" s="232" customFormat="1" ht="18" customHeight="1">
      <c r="B5" s="319" t="s">
        <v>1339</v>
      </c>
      <c r="C5" s="322" t="s">
        <v>1306</v>
      </c>
      <c r="D5" s="320">
        <v>0</v>
      </c>
      <c r="E5" s="320">
        <v>-79281000</v>
      </c>
      <c r="F5" s="320">
        <v>-79281000</v>
      </c>
      <c r="G5" s="320">
        <v>-79281000</v>
      </c>
      <c r="H5" s="320">
        <v>-79281000</v>
      </c>
      <c r="I5" s="320">
        <v>-79281000</v>
      </c>
      <c r="J5" s="320">
        <v>-79281000</v>
      </c>
    </row>
    <row r="6" spans="2:10" s="232" customFormat="1" ht="18" customHeight="1">
      <c r="B6" s="361" t="s">
        <v>243</v>
      </c>
      <c r="C6" s="397" t="s">
        <v>601</v>
      </c>
      <c r="D6" s="321">
        <f>SUM(D4:D5)</f>
        <v>0</v>
      </c>
      <c r="E6" s="321">
        <f>SUM(E4:E5)</f>
        <v>-119831000</v>
      </c>
      <c r="F6" s="321">
        <f>SUM(F4:F5)</f>
        <v>-115643000</v>
      </c>
      <c r="G6" s="321">
        <f t="shared" ref="G6:I6" si="0">SUM(G4:G5)</f>
        <v>-91258000</v>
      </c>
      <c r="H6" s="321">
        <f t="shared" si="0"/>
        <v>-91258000</v>
      </c>
      <c r="I6" s="321">
        <f t="shared" si="0"/>
        <v>-91258000</v>
      </c>
      <c r="J6" s="321">
        <f>SUM(J4:J5)</f>
        <v>-91258000</v>
      </c>
    </row>
    <row r="7" spans="2:10" s="232" customFormat="1"/>
    <row r="8" spans="2:10" s="232" customFormat="1"/>
    <row r="9" spans="2:10" s="232" customFormat="1">
      <c r="B9" s="190" t="s">
        <v>1245</v>
      </c>
      <c r="C9" s="203"/>
      <c r="D9" s="203"/>
      <c r="E9" s="203"/>
      <c r="F9" s="203"/>
      <c r="G9" s="203"/>
      <c r="H9" s="203"/>
      <c r="I9" s="203"/>
      <c r="J9" s="203"/>
    </row>
    <row r="10" spans="2:10" s="232" customFormat="1">
      <c r="B10" s="204" t="s">
        <v>1342</v>
      </c>
      <c r="C10" s="205" t="s">
        <v>1160</v>
      </c>
      <c r="D10" s="205">
        <v>0</v>
      </c>
      <c r="E10" s="205">
        <v>-40550000</v>
      </c>
      <c r="F10" s="205">
        <v>-36362000</v>
      </c>
      <c r="G10" s="205">
        <v>-11977000</v>
      </c>
      <c r="H10" s="205">
        <v>-11977000</v>
      </c>
      <c r="I10" s="205">
        <v>-11977000</v>
      </c>
      <c r="J10" s="205">
        <v>-11977000</v>
      </c>
    </row>
    <row r="11" spans="2:10" s="232" customFormat="1">
      <c r="B11" s="204" t="s">
        <v>1021</v>
      </c>
      <c r="C11" s="205" t="s">
        <v>1160</v>
      </c>
      <c r="D11" s="205">
        <v>0</v>
      </c>
      <c r="E11" s="205">
        <v>-79281000</v>
      </c>
      <c r="F11" s="205">
        <v>-79281000</v>
      </c>
      <c r="G11" s="205">
        <v>-79281000</v>
      </c>
      <c r="H11" s="205">
        <v>-79281000</v>
      </c>
      <c r="I11" s="205">
        <v>-79281000</v>
      </c>
      <c r="J11" s="205">
        <v>-79281000</v>
      </c>
    </row>
    <row r="12" spans="2:10" s="232" customFormat="1">
      <c r="B12" s="302" t="s">
        <v>243</v>
      </c>
      <c r="C12" s="294"/>
      <c r="D12" s="294">
        <f>D10+D11</f>
        <v>0</v>
      </c>
      <c r="E12" s="294">
        <f>E10+E11</f>
        <v>-119831000</v>
      </c>
      <c r="F12" s="294">
        <f>F10+F11</f>
        <v>-115643000</v>
      </c>
      <c r="G12" s="294">
        <f t="shared" ref="G12:I12" si="1">G10+G11</f>
        <v>-91258000</v>
      </c>
      <c r="H12" s="294">
        <f t="shared" si="1"/>
        <v>-91258000</v>
      </c>
      <c r="I12" s="294">
        <f t="shared" si="1"/>
        <v>-91258000</v>
      </c>
      <c r="J12" s="294">
        <f>J10+J11</f>
        <v>-91258000</v>
      </c>
    </row>
    <row r="13" spans="2:10">
      <c r="B13" s="193" t="s">
        <v>1301</v>
      </c>
      <c r="C13" s="194"/>
      <c r="D13" s="194">
        <f t="shared" ref="D13:J13" si="2">D6-D12</f>
        <v>0</v>
      </c>
      <c r="E13" s="194">
        <f t="shared" si="2"/>
        <v>0</v>
      </c>
      <c r="F13" s="194">
        <f t="shared" ref="F13" si="3">F6-F12</f>
        <v>0</v>
      </c>
      <c r="G13" s="194">
        <f>G6-G12</f>
        <v>0</v>
      </c>
      <c r="H13" s="194">
        <f t="shared" si="2"/>
        <v>0</v>
      </c>
      <c r="I13" s="194">
        <f t="shared" si="2"/>
        <v>0</v>
      </c>
      <c r="J13" s="194">
        <f t="shared" si="2"/>
        <v>0</v>
      </c>
    </row>
  </sheetData>
  <conditionalFormatting sqref="B6:C6">
    <cfRule type="cellIs" dxfId="5" priority="58" operator="lessThan">
      <formula>0</formula>
    </cfRule>
  </conditionalFormatting>
  <conditionalFormatting sqref="J2">
    <cfRule type="cellIs" dxfId="4" priority="4" operator="lessThan">
      <formula>0</formula>
    </cfRule>
  </conditionalFormatting>
  <conditionalFormatting sqref="E2">
    <cfRule type="cellIs" dxfId="3" priority="5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G2:I2">
    <cfRule type="cellIs" dxfId="1" priority="2" operator="lessThan">
      <formula>0</formula>
    </cfRule>
  </conditionalFormatting>
  <conditionalFormatting sqref="F2">
    <cfRule type="cellIs" dxfId="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1004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1003</v>
      </c>
      <c r="C4" s="39"/>
      <c r="D4" s="41">
        <v>0</v>
      </c>
      <c r="E4" s="41">
        <v>-457720</v>
      </c>
      <c r="F4" s="4"/>
    </row>
    <row r="5" spans="2:6">
      <c r="B5" s="149" t="s">
        <v>1005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985</v>
      </c>
      <c r="C6" s="39"/>
      <c r="D6" s="41">
        <v>0</v>
      </c>
      <c r="E6" s="41">
        <v>-1313</v>
      </c>
      <c r="F6" s="4"/>
    </row>
    <row r="7" spans="2:6">
      <c r="B7" s="39" t="s">
        <v>267</v>
      </c>
      <c r="C7" s="39"/>
      <c r="D7" s="41">
        <v>0</v>
      </c>
      <c r="E7" s="41">
        <v>-3465</v>
      </c>
      <c r="F7" s="4"/>
    </row>
    <row r="8" spans="2:6">
      <c r="B8" s="39" t="s">
        <v>608</v>
      </c>
      <c r="C8" s="39"/>
      <c r="D8" s="41">
        <v>0</v>
      </c>
      <c r="E8" s="41">
        <f>E5+E6+E7</f>
        <v>65836</v>
      </c>
    </row>
    <row r="9" spans="2:6">
      <c r="B9" s="39" t="s">
        <v>609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1004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1003</v>
      </c>
      <c r="C15" s="41"/>
      <c r="D15" s="41">
        <v>0</v>
      </c>
    </row>
    <row r="16" spans="2:6" s="76" customFormat="1" hidden="1">
      <c r="B16" s="149" t="s">
        <v>1005</v>
      </c>
      <c r="C16" s="150"/>
      <c r="D16" s="150" t="e">
        <f>D14</f>
        <v>#REF!</v>
      </c>
    </row>
    <row r="17" spans="2:12" s="76" customFormat="1" hidden="1">
      <c r="B17" s="39" t="s">
        <v>985</v>
      </c>
      <c r="C17" s="41" t="s">
        <v>242</v>
      </c>
      <c r="D17" s="41">
        <v>0</v>
      </c>
    </row>
    <row r="18" spans="2:12" s="76" customFormat="1" ht="12.75" customHeight="1">
      <c r="B18" s="39" t="s">
        <v>267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608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609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</row>
    <row r="24" spans="2:12" s="76" customFormat="1"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</row>
    <row r="25" spans="2:12" s="76" customFormat="1"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3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1002</v>
      </c>
      <c r="D2" s="185" t="s">
        <v>1225</v>
      </c>
      <c r="E2" s="168" t="s">
        <v>1226</v>
      </c>
      <c r="F2" s="53">
        <v>2015</v>
      </c>
    </row>
    <row r="3" spans="1:7">
      <c r="A3" s="109" t="s">
        <v>186</v>
      </c>
      <c r="C3" s="169" t="s">
        <v>256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327</v>
      </c>
      <c r="C4" s="166" t="s">
        <v>605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606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257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607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267</v>
      </c>
      <c r="D8" s="41">
        <v>0</v>
      </c>
      <c r="E8" s="41">
        <v>110409</v>
      </c>
      <c r="F8" s="41">
        <v>147602</v>
      </c>
    </row>
    <row r="9" spans="1:7" hidden="1">
      <c r="C9" s="166" t="s">
        <v>1121</v>
      </c>
      <c r="D9" s="41">
        <v>0</v>
      </c>
      <c r="E9" s="41">
        <v>32954</v>
      </c>
      <c r="F9" s="41">
        <v>1263754</v>
      </c>
    </row>
    <row r="10" spans="1:7">
      <c r="C10" s="170" t="s">
        <v>610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600</v>
      </c>
      <c r="D20" s="167"/>
      <c r="E20" s="35" t="e">
        <f>IF(E3=BP!#REF!,"Sim","Não")</f>
        <v>#REF!</v>
      </c>
    </row>
    <row r="21" spans="3:7" s="93" customFormat="1">
      <c r="C21" s="158" t="s">
        <v>687</v>
      </c>
      <c r="D21" s="167"/>
      <c r="E21" s="35" t="s">
        <v>688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960</v>
      </c>
      <c r="B1" s="93" t="s">
        <v>674</v>
      </c>
      <c r="C1" s="93" t="s">
        <v>961</v>
      </c>
      <c r="D1" s="93" t="s">
        <v>711</v>
      </c>
    </row>
    <row r="2" spans="1:13">
      <c r="A2" s="97">
        <v>0.70958333333333334</v>
      </c>
      <c r="C2" s="93" t="s">
        <v>962</v>
      </c>
      <c r="D2" s="93" t="s">
        <v>963</v>
      </c>
    </row>
    <row r="3" spans="1:13">
      <c r="A3" s="92" t="s">
        <v>651</v>
      </c>
      <c r="B3" s="93" t="s">
        <v>652</v>
      </c>
      <c r="C3" s="93" t="s">
        <v>964</v>
      </c>
      <c r="D3" s="93" t="s">
        <v>965</v>
      </c>
    </row>
    <row r="4" spans="1:13">
      <c r="A4" s="92" t="s">
        <v>616</v>
      </c>
      <c r="B4" s="93" t="s">
        <v>617</v>
      </c>
      <c r="C4" s="93" t="s">
        <v>966</v>
      </c>
      <c r="D4" s="93" t="s">
        <v>967</v>
      </c>
    </row>
    <row r="5" spans="1:13">
      <c r="A5" s="92" t="s">
        <v>618</v>
      </c>
      <c r="B5" s="93" t="s">
        <v>619</v>
      </c>
      <c r="C5" s="93" t="s">
        <v>620</v>
      </c>
    </row>
    <row r="6" spans="1:13">
      <c r="A6" s="92" t="s">
        <v>616</v>
      </c>
      <c r="B6" s="93" t="s">
        <v>617</v>
      </c>
      <c r="C6" s="93" t="s">
        <v>966</v>
      </c>
      <c r="D6" s="98">
        <v>2015</v>
      </c>
      <c r="E6" s="102" t="s">
        <v>368</v>
      </c>
      <c r="F6" s="102"/>
      <c r="G6" s="102"/>
      <c r="H6" s="98"/>
      <c r="I6" s="102" t="s">
        <v>1010</v>
      </c>
      <c r="J6" s="96" t="s">
        <v>980</v>
      </c>
    </row>
    <row r="7" spans="1:13">
      <c r="A7" s="92">
        <v>1</v>
      </c>
      <c r="B7" s="93">
        <v>-7</v>
      </c>
      <c r="C7" s="93" t="s">
        <v>345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315</v>
      </c>
      <c r="B8" s="93">
        <v>-4</v>
      </c>
      <c r="C8" s="93" t="s">
        <v>346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981</v>
      </c>
    </row>
    <row r="9" spans="1:13">
      <c r="A9" s="92" t="s">
        <v>347</v>
      </c>
      <c r="B9" s="93">
        <v>-2</v>
      </c>
      <c r="C9" s="93" t="s">
        <v>348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349</v>
      </c>
      <c r="B10" s="93">
        <v>0</v>
      </c>
      <c r="C10" s="93" t="s">
        <v>348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351</v>
      </c>
      <c r="B11" s="93">
        <v>-5</v>
      </c>
      <c r="C11" s="93" t="s">
        <v>348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982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352</v>
      </c>
      <c r="B12" s="93">
        <v>-3</v>
      </c>
      <c r="C12" s="93" t="s">
        <v>348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353</v>
      </c>
      <c r="B13" s="93">
        <v>0</v>
      </c>
      <c r="C13" s="93" t="s">
        <v>354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983</v>
      </c>
      <c r="L13" s="104">
        <f>+L11-L12</f>
        <v>65835995.362499982</v>
      </c>
    </row>
    <row r="14" spans="1:13">
      <c r="A14" s="92" t="s">
        <v>355</v>
      </c>
      <c r="B14" s="93">
        <v>-2</v>
      </c>
      <c r="C14" s="93" t="s">
        <v>354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356</v>
      </c>
      <c r="B15" s="93">
        <v>-8</v>
      </c>
      <c r="C15" s="93" t="s">
        <v>354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984</v>
      </c>
      <c r="L15" s="95">
        <f>+L13-L14</f>
        <v>49376996.521874987</v>
      </c>
    </row>
    <row r="16" spans="1:13">
      <c r="A16" s="92" t="s">
        <v>357</v>
      </c>
      <c r="B16" s="93">
        <v>-6</v>
      </c>
      <c r="C16" s="93" t="s">
        <v>354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316</v>
      </c>
      <c r="B17" s="93">
        <v>-1</v>
      </c>
      <c r="C17" s="93" t="s">
        <v>358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359</v>
      </c>
      <c r="B18" s="93">
        <v>0</v>
      </c>
      <c r="C18" s="93" t="s">
        <v>360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361</v>
      </c>
      <c r="B19" s="93">
        <v>-3</v>
      </c>
      <c r="C19" s="93" t="s">
        <v>362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371</v>
      </c>
      <c r="B20" s="93">
        <v>-8</v>
      </c>
      <c r="C20" s="93" t="s">
        <v>372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373</v>
      </c>
      <c r="B21" s="93">
        <v>-9</v>
      </c>
      <c r="C21" s="93" t="s">
        <v>878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364</v>
      </c>
      <c r="B22" s="93">
        <v>-9</v>
      </c>
      <c r="C22" s="93" t="s">
        <v>365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366</v>
      </c>
      <c r="B23" s="93">
        <v>-7</v>
      </c>
      <c r="C23" s="93" t="s">
        <v>367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318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795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376</v>
      </c>
      <c r="B27" s="93">
        <v>-3</v>
      </c>
      <c r="C27" s="93" t="s">
        <v>377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378</v>
      </c>
      <c r="B28" s="93">
        <v>-6</v>
      </c>
      <c r="C28" s="93" t="s">
        <v>379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380</v>
      </c>
      <c r="B29" s="93">
        <v>-4</v>
      </c>
      <c r="C29" s="93" t="s">
        <v>879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317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880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319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796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797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798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320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968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799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800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675</v>
      </c>
      <c r="B45" s="93">
        <v>-5</v>
      </c>
      <c r="C45" s="93" t="s">
        <v>741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676</v>
      </c>
      <c r="B46" s="93">
        <v>-3</v>
      </c>
      <c r="C46" s="93" t="s">
        <v>881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882</v>
      </c>
      <c r="B47" s="93">
        <v>-2</v>
      </c>
      <c r="C47" s="93" t="s">
        <v>883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884</v>
      </c>
      <c r="B48" s="93">
        <v>-8</v>
      </c>
      <c r="C48" s="93" t="s">
        <v>885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886</v>
      </c>
      <c r="B49" s="93">
        <v>-2</v>
      </c>
      <c r="C49" s="93" t="s">
        <v>887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302</v>
      </c>
      <c r="B50" s="93">
        <v>-2</v>
      </c>
      <c r="C50" s="93" t="s">
        <v>303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304</v>
      </c>
      <c r="B51" s="93">
        <v>-7</v>
      </c>
      <c r="C51" s="93" t="s">
        <v>303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305</v>
      </c>
      <c r="B52" s="93">
        <v>-4</v>
      </c>
      <c r="C52" s="93" t="s">
        <v>888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321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268</v>
      </c>
      <c r="B57" s="93">
        <v>-2</v>
      </c>
      <c r="C57" s="93" t="s">
        <v>398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269</v>
      </c>
      <c r="B58" s="93">
        <v>0</v>
      </c>
      <c r="C58" s="93" t="s">
        <v>589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653</v>
      </c>
      <c r="B59" s="93">
        <v>-9</v>
      </c>
      <c r="C59" s="93" t="s">
        <v>654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270</v>
      </c>
      <c r="B60" s="93">
        <v>-9</v>
      </c>
      <c r="C60" s="93" t="s">
        <v>399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271</v>
      </c>
      <c r="B61" s="93">
        <v>-7</v>
      </c>
      <c r="C61" s="93" t="s">
        <v>400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272</v>
      </c>
      <c r="B62" s="93">
        <v>-1</v>
      </c>
      <c r="C62" s="93" t="s">
        <v>401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273</v>
      </c>
      <c r="B63" s="93">
        <v>0</v>
      </c>
      <c r="C63" s="93" t="s">
        <v>402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274</v>
      </c>
      <c r="B64" s="93">
        <v>-8</v>
      </c>
      <c r="C64" s="93" t="s">
        <v>403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275</v>
      </c>
      <c r="B65" s="93">
        <v>-8</v>
      </c>
      <c r="C65" s="93" t="s">
        <v>276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278</v>
      </c>
      <c r="B66" s="93">
        <v>-4</v>
      </c>
      <c r="C66" s="93" t="s">
        <v>404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279</v>
      </c>
      <c r="B67" s="93">
        <v>-2</v>
      </c>
      <c r="C67" s="93" t="s">
        <v>405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406</v>
      </c>
      <c r="B68" s="93">
        <v>0</v>
      </c>
      <c r="C68" s="93" t="s">
        <v>407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280</v>
      </c>
      <c r="B69" s="93">
        <v>0</v>
      </c>
      <c r="C69" s="93" t="s">
        <v>408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281</v>
      </c>
      <c r="B70" s="93">
        <v>-9</v>
      </c>
      <c r="C70" s="93" t="s">
        <v>409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282</v>
      </c>
      <c r="B71" s="93">
        <v>-7</v>
      </c>
      <c r="C71" s="93" t="s">
        <v>410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284</v>
      </c>
      <c r="B72" s="93">
        <v>-1</v>
      </c>
      <c r="C72" s="93" t="s">
        <v>412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413</v>
      </c>
      <c r="B73" s="93">
        <v>0</v>
      </c>
      <c r="C73" s="93" t="s">
        <v>622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690</v>
      </c>
      <c r="B74" s="93">
        <v>0</v>
      </c>
      <c r="C74" s="93" t="s">
        <v>889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285</v>
      </c>
      <c r="B75" s="93">
        <v>-4</v>
      </c>
      <c r="C75" s="93" t="s">
        <v>415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286</v>
      </c>
      <c r="B76" s="93">
        <v>-2</v>
      </c>
      <c r="C76" s="93" t="s">
        <v>416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287</v>
      </c>
      <c r="B77" s="93">
        <v>-7</v>
      </c>
      <c r="C77" s="93" t="s">
        <v>890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288</v>
      </c>
      <c r="B78" s="93">
        <v>-5</v>
      </c>
      <c r="C78" s="93" t="s">
        <v>418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289</v>
      </c>
      <c r="B79" s="93">
        <v>-3</v>
      </c>
      <c r="C79" s="93" t="s">
        <v>419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749</v>
      </c>
      <c r="B80" s="93">
        <v>0</v>
      </c>
      <c r="C80" s="93" t="s">
        <v>891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751</v>
      </c>
      <c r="B81" s="93">
        <v>-8</v>
      </c>
      <c r="C81" s="93" t="s">
        <v>693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753</v>
      </c>
      <c r="B82" s="93">
        <v>-6</v>
      </c>
      <c r="C82" s="93" t="s">
        <v>746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322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420</v>
      </c>
      <c r="B85" s="93">
        <v>-8</v>
      </c>
      <c r="C85" s="93" t="s">
        <v>421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422</v>
      </c>
      <c r="B86" s="93">
        <v>0</v>
      </c>
      <c r="C86" s="93" t="s">
        <v>423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424</v>
      </c>
      <c r="B87" s="93">
        <v>-9</v>
      </c>
      <c r="C87" s="93" t="s">
        <v>892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425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893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625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626</v>
      </c>
      <c r="B92" s="93">
        <v>0</v>
      </c>
      <c r="C92" s="93" t="s">
        <v>625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627</v>
      </c>
      <c r="B93" s="93">
        <v>-3</v>
      </c>
      <c r="C93" s="93" t="s">
        <v>628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629</v>
      </c>
      <c r="B94" s="93">
        <v>-7</v>
      </c>
      <c r="C94" s="93" t="s">
        <v>630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631</v>
      </c>
      <c r="B95" s="93">
        <v>-3</v>
      </c>
      <c r="C95" s="93" t="s">
        <v>630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632</v>
      </c>
      <c r="B96" s="93">
        <v>-8</v>
      </c>
      <c r="C96" s="93" t="s">
        <v>633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634</v>
      </c>
      <c r="B97" s="93">
        <v>-6</v>
      </c>
      <c r="C97" s="93" t="s">
        <v>635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334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894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895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969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801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802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803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804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805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896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806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438</v>
      </c>
      <c r="B120" s="93">
        <v>0</v>
      </c>
      <c r="C120" s="93" t="s">
        <v>807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440</v>
      </c>
      <c r="B121" s="93">
        <v>-9</v>
      </c>
      <c r="C121" s="93" t="s">
        <v>808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442</v>
      </c>
      <c r="B122" s="93">
        <v>-7</v>
      </c>
      <c r="C122" s="93" t="s">
        <v>809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444</v>
      </c>
      <c r="B123" s="93">
        <v>-5</v>
      </c>
      <c r="C123" s="93" t="s">
        <v>810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811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812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813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814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897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815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898</v>
      </c>
      <c r="B133" s="93">
        <v>-9</v>
      </c>
      <c r="C133" s="93" t="s">
        <v>899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816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817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818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819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820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821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637</v>
      </c>
      <c r="B141" s="93">
        <v>0</v>
      </c>
      <c r="C141" s="93" t="s">
        <v>822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823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824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825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826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827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900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901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828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829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830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831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902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903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475</v>
      </c>
      <c r="B157" s="93">
        <v>-1</v>
      </c>
      <c r="C157" s="93" t="s">
        <v>904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754</v>
      </c>
      <c r="B158" s="93">
        <v>-6</v>
      </c>
      <c r="C158" s="93" t="s">
        <v>832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755</v>
      </c>
      <c r="B159" s="93">
        <v>-1</v>
      </c>
      <c r="C159" s="93" t="s">
        <v>832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756</v>
      </c>
      <c r="B160" s="93">
        <v>0</v>
      </c>
      <c r="C160" s="93" t="s">
        <v>789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833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834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905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906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757</v>
      </c>
      <c r="B167" s="93">
        <v>-9</v>
      </c>
      <c r="C167" s="93" t="s">
        <v>907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678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835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337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836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837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838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341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839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343</v>
      </c>
      <c r="B191" s="93">
        <v>-4</v>
      </c>
      <c r="C191" s="93" t="s">
        <v>840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342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841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344</v>
      </c>
      <c r="B196" s="93">
        <v>-8</v>
      </c>
      <c r="C196" s="93" t="s">
        <v>842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345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323</v>
      </c>
      <c r="B199" s="93">
        <v>-6</v>
      </c>
      <c r="C199" s="93" t="s">
        <v>308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309</v>
      </c>
      <c r="B200" s="93">
        <v>0</v>
      </c>
      <c r="C200" s="93" t="s">
        <v>310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311</v>
      </c>
      <c r="B201" s="93">
        <v>-1</v>
      </c>
      <c r="C201" s="93" t="s">
        <v>312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313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324</v>
      </c>
      <c r="B204" s="93">
        <v>-8</v>
      </c>
      <c r="C204" s="93" t="s">
        <v>518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843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301</v>
      </c>
      <c r="B206" s="93">
        <v>-8</v>
      </c>
      <c r="C206" s="93" t="s">
        <v>844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845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846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847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524</v>
      </c>
      <c r="B210" s="93">
        <v>-1</v>
      </c>
      <c r="C210" s="93" t="s">
        <v>525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526</v>
      </c>
      <c r="B211" s="93">
        <v>-9</v>
      </c>
      <c r="C211" s="93" t="s">
        <v>848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528</v>
      </c>
      <c r="B212" s="93">
        <v>-5</v>
      </c>
      <c r="C212" s="93" t="s">
        <v>849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326</v>
      </c>
      <c r="B213" s="93">
        <v>-5</v>
      </c>
      <c r="C213" s="93" t="s">
        <v>530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324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908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524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909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325</v>
      </c>
      <c r="M216" s="117">
        <v>420610465.74000001</v>
      </c>
      <c r="N216" s="118">
        <v>3109197.9199999995</v>
      </c>
    </row>
    <row r="217" spans="1:14">
      <c r="A217" s="92" t="s">
        <v>325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850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534</v>
      </c>
      <c r="B220" s="93">
        <v>-6</v>
      </c>
      <c r="C220" s="93" t="s">
        <v>851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536</v>
      </c>
      <c r="B221" s="93">
        <v>-4</v>
      </c>
      <c r="C221" s="93" t="s">
        <v>852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538</v>
      </c>
      <c r="B222" s="93">
        <v>-2</v>
      </c>
      <c r="C222" s="93" t="s">
        <v>853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540</v>
      </c>
      <c r="B223" s="93">
        <v>0</v>
      </c>
      <c r="C223" s="93" t="s">
        <v>854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855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856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857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545</v>
      </c>
      <c r="B227" s="93">
        <v>-7</v>
      </c>
      <c r="C227" s="93" t="s">
        <v>546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547</v>
      </c>
      <c r="B228" s="93">
        <v>-2</v>
      </c>
      <c r="C228" s="93" t="s">
        <v>546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548</v>
      </c>
      <c r="B229" s="93">
        <v>-7</v>
      </c>
      <c r="C229" s="93" t="s">
        <v>910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858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859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860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861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862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778</v>
      </c>
      <c r="B236" s="93">
        <v>0</v>
      </c>
      <c r="C236" s="93" t="s">
        <v>779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780</v>
      </c>
      <c r="B237" s="93">
        <v>-8</v>
      </c>
      <c r="C237" s="93" t="s">
        <v>781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327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328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911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330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912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329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913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914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863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864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297</v>
      </c>
      <c r="B261" s="93">
        <v>-8</v>
      </c>
      <c r="C261" s="93" t="s">
        <v>298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299</v>
      </c>
      <c r="B262" s="93">
        <v>-9</v>
      </c>
      <c r="C262" s="93" t="s">
        <v>298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300</v>
      </c>
      <c r="B263" s="93">
        <v>-7</v>
      </c>
      <c r="C263" s="93" t="s">
        <v>915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865</v>
      </c>
      <c r="B264" s="93">
        <v>-4</v>
      </c>
      <c r="C264" s="93" t="s">
        <v>866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867</v>
      </c>
      <c r="B265" s="93">
        <v>0</v>
      </c>
      <c r="C265" s="93" t="s">
        <v>868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679</v>
      </c>
      <c r="B266" s="93">
        <v>-1</v>
      </c>
      <c r="C266" s="93" t="s">
        <v>680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681</v>
      </c>
      <c r="B267" s="93">
        <v>-5</v>
      </c>
      <c r="C267" s="93" t="s">
        <v>680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782</v>
      </c>
      <c r="B268" s="93">
        <v>-7</v>
      </c>
      <c r="C268" s="93" t="s">
        <v>680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783</v>
      </c>
      <c r="B269" s="93">
        <v>0</v>
      </c>
      <c r="C269" s="93" t="s">
        <v>787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339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916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917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340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869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870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566</v>
      </c>
      <c r="B280" s="93">
        <v>0</v>
      </c>
      <c r="C280" s="93" t="s">
        <v>567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568</v>
      </c>
      <c r="B281" s="93">
        <v>-9</v>
      </c>
      <c r="C281" s="93" t="s">
        <v>918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570</v>
      </c>
      <c r="B282" s="93">
        <v>-7</v>
      </c>
      <c r="C282" s="93" t="s">
        <v>571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572</v>
      </c>
      <c r="B283" s="93">
        <v>-5</v>
      </c>
      <c r="C283" s="93" t="s">
        <v>573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576</v>
      </c>
      <c r="B284" s="93">
        <v>-8</v>
      </c>
      <c r="C284" s="93" t="s">
        <v>577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578</v>
      </c>
      <c r="B285" s="93">
        <v>-3</v>
      </c>
      <c r="C285" s="93" t="s">
        <v>579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580</v>
      </c>
      <c r="B286" s="93">
        <v>-8</v>
      </c>
      <c r="C286" s="93" t="s">
        <v>581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334</v>
      </c>
      <c r="L286" s="103" t="s">
        <v>43</v>
      </c>
      <c r="M286" s="104">
        <v>47042340.520000003</v>
      </c>
      <c r="N286" s="95"/>
    </row>
    <row r="287" spans="1:14">
      <c r="A287" s="134" t="s">
        <v>332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894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871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895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969</v>
      </c>
      <c r="M291" s="104">
        <v>9208677</v>
      </c>
      <c r="N291" s="95"/>
    </row>
    <row r="292" spans="1:15">
      <c r="A292" s="92" t="s">
        <v>335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336</v>
      </c>
      <c r="B294" s="93">
        <v>-9</v>
      </c>
      <c r="C294" s="93" t="s">
        <v>872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333</v>
      </c>
      <c r="B295" s="93">
        <v>-1</v>
      </c>
      <c r="C295" s="93" t="s">
        <v>873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586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919</v>
      </c>
      <c r="B297" s="93">
        <v>0</v>
      </c>
      <c r="C297" s="93" t="s">
        <v>920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625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639</v>
      </c>
      <c r="B299" s="93">
        <v>-8</v>
      </c>
      <c r="C299" s="93" t="s">
        <v>625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640</v>
      </c>
      <c r="B300" s="93">
        <v>-1</v>
      </c>
      <c r="C300" s="93" t="s">
        <v>628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641</v>
      </c>
      <c r="B301" s="93">
        <v>-5</v>
      </c>
      <c r="C301" s="93" t="s">
        <v>642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643</v>
      </c>
      <c r="B302" s="93">
        <v>-1</v>
      </c>
      <c r="C302" s="93" t="s">
        <v>644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645</v>
      </c>
      <c r="B303" s="93">
        <v>-6</v>
      </c>
      <c r="C303" s="93" t="s">
        <v>646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647</v>
      </c>
      <c r="B304" s="93">
        <v>-4</v>
      </c>
      <c r="C304" s="93" t="s">
        <v>648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972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960</v>
      </c>
      <c r="B343" s="93" t="s">
        <v>674</v>
      </c>
      <c r="C343" s="93" t="s">
        <v>961</v>
      </c>
      <c r="D343" s="93" t="s">
        <v>973</v>
      </c>
    </row>
    <row r="344" spans="1:4">
      <c r="A344" s="97">
        <v>0.70958333333333334</v>
      </c>
      <c r="C344" s="93" t="s">
        <v>962</v>
      </c>
      <c r="D344" s="93" t="s">
        <v>963</v>
      </c>
    </row>
    <row r="345" spans="1:4">
      <c r="A345" s="92" t="s">
        <v>651</v>
      </c>
      <c r="B345" s="93" t="s">
        <v>652</v>
      </c>
      <c r="C345" s="93" t="s">
        <v>970</v>
      </c>
      <c r="D345" s="93" t="s">
        <v>971</v>
      </c>
    </row>
    <row r="346" spans="1:4">
      <c r="A346" s="92" t="s">
        <v>616</v>
      </c>
      <c r="B346" s="93" t="s">
        <v>617</v>
      </c>
      <c r="C346" s="93" t="s">
        <v>966</v>
      </c>
      <c r="D346" s="93" t="s">
        <v>967</v>
      </c>
    </row>
    <row r="347" spans="1:4">
      <c r="A347" s="92"/>
      <c r="C347" s="93" t="s">
        <v>974</v>
      </c>
      <c r="D347" s="93" t="s">
        <v>975</v>
      </c>
    </row>
    <row r="348" spans="1:4">
      <c r="A348" s="92" t="s">
        <v>616</v>
      </c>
      <c r="B348" s="93" t="s">
        <v>617</v>
      </c>
      <c r="C348" s="93" t="s">
        <v>966</v>
      </c>
      <c r="D348" s="93" t="s">
        <v>967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921</v>
      </c>
      <c r="B356" s="92" t="s">
        <v>922</v>
      </c>
      <c r="C356" s="93" t="s">
        <v>923</v>
      </c>
    </row>
    <row r="357" spans="1:3">
      <c r="A357" s="92" t="s">
        <v>874</v>
      </c>
      <c r="B357" s="93" t="s">
        <v>924</v>
      </c>
      <c r="C357" s="93" t="s">
        <v>925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926</v>
      </c>
      <c r="B366" s="93" t="s">
        <v>927</v>
      </c>
      <c r="C366" s="93" t="s">
        <v>928</v>
      </c>
    </row>
    <row r="367" spans="1:3">
      <c r="A367" s="92" t="s">
        <v>685</v>
      </c>
      <c r="B367" s="93" t="s">
        <v>686</v>
      </c>
      <c r="C367" s="93" t="s">
        <v>929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930</v>
      </c>
      <c r="B376" s="93" t="s">
        <v>931</v>
      </c>
      <c r="C376" s="93" t="s">
        <v>932</v>
      </c>
    </row>
    <row r="377" spans="1:3">
      <c r="A377" s="92" t="s">
        <v>933</v>
      </c>
      <c r="B377" s="93" t="s">
        <v>934</v>
      </c>
      <c r="C377" s="93" t="s">
        <v>935</v>
      </c>
    </row>
    <row r="378" spans="1:3">
      <c r="A378" s="92" t="s">
        <v>936</v>
      </c>
      <c r="B378" s="93" t="s">
        <v>242</v>
      </c>
      <c r="C378" s="93" t="s">
        <v>937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541">
        <v>2017</v>
      </c>
      <c r="D2" s="541"/>
      <c r="E2" s="541">
        <v>2016</v>
      </c>
      <c r="F2" s="541"/>
      <c r="G2" s="541">
        <v>2015</v>
      </c>
      <c r="H2" s="541"/>
    </row>
    <row r="3" spans="2:9">
      <c r="B3" s="42" t="s">
        <v>252</v>
      </c>
      <c r="C3" s="43" t="s">
        <v>262</v>
      </c>
      <c r="D3" s="43" t="s">
        <v>263</v>
      </c>
      <c r="E3" s="43" t="s">
        <v>262</v>
      </c>
      <c r="F3" s="43" t="s">
        <v>263</v>
      </c>
      <c r="G3" s="43" t="s">
        <v>262</v>
      </c>
      <c r="H3" s="43" t="s">
        <v>263</v>
      </c>
    </row>
    <row r="4" spans="2:9">
      <c r="B4" s="39" t="s">
        <v>264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265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266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3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258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259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260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331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306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307</v>
      </c>
      <c r="B13" s="24" t="e">
        <f>B10+B11+B12</f>
        <v>#REF!</v>
      </c>
      <c r="C13" s="24">
        <v>6837.1592299999993</v>
      </c>
    </row>
  </sheetData>
  <phoneticPr fontId="3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939</v>
      </c>
      <c r="B1" t="s">
        <v>674</v>
      </c>
      <c r="C1" t="s">
        <v>875</v>
      </c>
      <c r="D1" t="s">
        <v>791</v>
      </c>
    </row>
    <row r="2" spans="1:4">
      <c r="A2" s="49">
        <v>0.71186342592592589</v>
      </c>
      <c r="C2" t="s">
        <v>792</v>
      </c>
      <c r="D2" t="s">
        <v>793</v>
      </c>
    </row>
    <row r="3" spans="1:4">
      <c r="A3" s="36" t="s">
        <v>651</v>
      </c>
      <c r="B3" t="s">
        <v>652</v>
      </c>
      <c r="C3" t="s">
        <v>876</v>
      </c>
      <c r="D3" t="s">
        <v>940</v>
      </c>
    </row>
    <row r="4" spans="1:4">
      <c r="A4" s="36" t="s">
        <v>616</v>
      </c>
      <c r="B4" t="s">
        <v>617</v>
      </c>
      <c r="C4" t="s">
        <v>877</v>
      </c>
      <c r="D4" t="s">
        <v>794</v>
      </c>
    </row>
    <row r="5" spans="1:4">
      <c r="A5" s="36" t="s">
        <v>618</v>
      </c>
      <c r="B5" t="s">
        <v>619</v>
      </c>
      <c r="C5" t="s">
        <v>620</v>
      </c>
    </row>
    <row r="6" spans="1:4">
      <c r="A6" s="36" t="s">
        <v>616</v>
      </c>
      <c r="B6" t="s">
        <v>617</v>
      </c>
      <c r="C6" t="s">
        <v>877</v>
      </c>
      <c r="D6" t="s">
        <v>794</v>
      </c>
    </row>
    <row r="7" spans="1:4">
      <c r="A7" s="36">
        <v>1</v>
      </c>
      <c r="B7">
        <v>-7</v>
      </c>
      <c r="C7" t="s">
        <v>345</v>
      </c>
      <c r="D7" s="2">
        <v>1796685811.5999999</v>
      </c>
    </row>
    <row r="8" spans="1:4">
      <c r="A8" s="36" t="s">
        <v>315</v>
      </c>
      <c r="B8">
        <v>-4</v>
      </c>
      <c r="C8" t="s">
        <v>346</v>
      </c>
      <c r="D8">
        <v>619.99</v>
      </c>
    </row>
    <row r="9" spans="1:4">
      <c r="A9" s="36" t="s">
        <v>347</v>
      </c>
      <c r="B9">
        <v>-2</v>
      </c>
      <c r="C9" t="s">
        <v>348</v>
      </c>
      <c r="D9">
        <v>568.01</v>
      </c>
    </row>
    <row r="10" spans="1:4">
      <c r="A10" s="36" t="s">
        <v>349</v>
      </c>
      <c r="B10">
        <v>0</v>
      </c>
      <c r="C10" t="s">
        <v>348</v>
      </c>
      <c r="D10">
        <v>568.01</v>
      </c>
    </row>
    <row r="11" spans="1:4">
      <c r="A11" s="36" t="s">
        <v>351</v>
      </c>
      <c r="B11">
        <v>-5</v>
      </c>
      <c r="C11" t="s">
        <v>348</v>
      </c>
      <c r="D11">
        <v>568.01</v>
      </c>
    </row>
    <row r="12" spans="1:4">
      <c r="A12" s="36" t="s">
        <v>352</v>
      </c>
      <c r="B12">
        <v>-3</v>
      </c>
      <c r="C12" t="s">
        <v>348</v>
      </c>
      <c r="D12">
        <v>568.01</v>
      </c>
    </row>
    <row r="13" spans="1:4">
      <c r="A13" s="36" t="s">
        <v>353</v>
      </c>
      <c r="B13">
        <v>0</v>
      </c>
      <c r="C13" t="s">
        <v>354</v>
      </c>
      <c r="D13">
        <v>51.98</v>
      </c>
    </row>
    <row r="14" spans="1:4">
      <c r="A14" s="36" t="s">
        <v>355</v>
      </c>
      <c r="B14">
        <v>-2</v>
      </c>
      <c r="C14" t="s">
        <v>354</v>
      </c>
      <c r="D14">
        <v>51.98</v>
      </c>
    </row>
    <row r="15" spans="1:4">
      <c r="A15" s="36" t="s">
        <v>356</v>
      </c>
      <c r="B15">
        <v>-8</v>
      </c>
      <c r="C15" t="s">
        <v>354</v>
      </c>
      <c r="D15">
        <v>51.98</v>
      </c>
    </row>
    <row r="16" spans="1:4">
      <c r="A16" s="36" t="s">
        <v>357</v>
      </c>
      <c r="B16">
        <v>-6</v>
      </c>
      <c r="C16" t="s">
        <v>354</v>
      </c>
      <c r="D16">
        <v>51.98</v>
      </c>
    </row>
    <row r="17" spans="1:4">
      <c r="A17" s="36" t="s">
        <v>316</v>
      </c>
      <c r="B17">
        <v>-1</v>
      </c>
      <c r="C17" t="s">
        <v>358</v>
      </c>
      <c r="D17" s="2">
        <v>99560048.340000004</v>
      </c>
    </row>
    <row r="18" spans="1:4">
      <c r="A18" s="36" t="s">
        <v>359</v>
      </c>
      <c r="B18">
        <v>0</v>
      </c>
      <c r="C18" t="s">
        <v>360</v>
      </c>
      <c r="D18" s="2">
        <v>99560048.340000004</v>
      </c>
    </row>
    <row r="19" spans="1:4">
      <c r="A19" s="36" t="s">
        <v>361</v>
      </c>
      <c r="B19">
        <v>-3</v>
      </c>
      <c r="C19" t="s">
        <v>362</v>
      </c>
      <c r="D19" s="2">
        <v>99560048.340000004</v>
      </c>
    </row>
    <row r="20" spans="1:4">
      <c r="A20" s="36" t="s">
        <v>371</v>
      </c>
      <c r="B20">
        <v>-8</v>
      </c>
      <c r="C20" t="s">
        <v>372</v>
      </c>
      <c r="D20" s="2">
        <v>99560048.340000004</v>
      </c>
    </row>
    <row r="21" spans="1:4">
      <c r="A21" s="36" t="s">
        <v>373</v>
      </c>
      <c r="B21">
        <v>-9</v>
      </c>
      <c r="C21" t="s">
        <v>878</v>
      </c>
      <c r="D21" s="2">
        <v>99560048.340000004</v>
      </c>
    </row>
    <row r="22" spans="1:4">
      <c r="A22" s="36" t="s">
        <v>364</v>
      </c>
      <c r="B22">
        <v>-9</v>
      </c>
      <c r="C22" t="s">
        <v>365</v>
      </c>
      <c r="D22" s="2">
        <v>1566166083.28</v>
      </c>
    </row>
    <row r="23" spans="1:4">
      <c r="A23" s="36" t="s">
        <v>366</v>
      </c>
      <c r="B23">
        <v>-7</v>
      </c>
      <c r="C23" t="s">
        <v>367</v>
      </c>
      <c r="D23" s="2">
        <v>1566166083.28</v>
      </c>
    </row>
    <row r="24" spans="1:4">
      <c r="A24" s="36" t="s">
        <v>318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795</v>
      </c>
      <c r="D26" s="2">
        <v>598905331.42999995</v>
      </c>
    </row>
    <row r="27" spans="1:4">
      <c r="A27" s="36" t="s">
        <v>376</v>
      </c>
      <c r="B27">
        <v>-3</v>
      </c>
      <c r="C27" t="s">
        <v>377</v>
      </c>
      <c r="D27" s="2">
        <v>23807913.690000001</v>
      </c>
    </row>
    <row r="28" spans="1:4">
      <c r="A28" s="36" t="s">
        <v>378</v>
      </c>
      <c r="B28">
        <v>-6</v>
      </c>
      <c r="C28" t="s">
        <v>379</v>
      </c>
      <c r="D28" s="2">
        <v>23807913.690000001</v>
      </c>
    </row>
    <row r="29" spans="1:4">
      <c r="A29" s="36" t="s">
        <v>380</v>
      </c>
      <c r="B29">
        <v>-4</v>
      </c>
      <c r="C29" t="s">
        <v>879</v>
      </c>
      <c r="D29" s="2">
        <v>23807913.690000001</v>
      </c>
    </row>
    <row r="30" spans="1:4">
      <c r="A30" s="36" t="s">
        <v>317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880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319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796</v>
      </c>
      <c r="D36" s="2">
        <v>108297389.05</v>
      </c>
    </row>
    <row r="37" spans="1:4">
      <c r="A37" s="36" t="s">
        <v>18</v>
      </c>
      <c r="B37">
        <v>-1</v>
      </c>
      <c r="C37" t="s">
        <v>797</v>
      </c>
      <c r="D37" s="2">
        <v>30338545.57</v>
      </c>
    </row>
    <row r="38" spans="1:4">
      <c r="A38" s="36" t="s">
        <v>19</v>
      </c>
      <c r="B38">
        <v>0</v>
      </c>
      <c r="C38" t="s">
        <v>798</v>
      </c>
      <c r="D38" s="2">
        <v>77958843.480000004</v>
      </c>
    </row>
    <row r="39" spans="1:4">
      <c r="A39" s="36" t="s">
        <v>320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386</v>
      </c>
      <c r="D41" s="2">
        <v>53226.58</v>
      </c>
    </row>
    <row r="42" spans="1:4">
      <c r="A42" s="36" t="s">
        <v>24</v>
      </c>
      <c r="B42">
        <v>-2</v>
      </c>
      <c r="C42" t="s">
        <v>799</v>
      </c>
      <c r="D42" s="2">
        <v>39137.19</v>
      </c>
    </row>
    <row r="43" spans="1:4">
      <c r="A43" s="36" t="s">
        <v>25</v>
      </c>
      <c r="B43">
        <v>0</v>
      </c>
      <c r="C43" t="s">
        <v>800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389</v>
      </c>
      <c r="B45">
        <v>0</v>
      </c>
      <c r="C45" t="s">
        <v>941</v>
      </c>
      <c r="D45" s="2">
        <v>22547159.850000001</v>
      </c>
    </row>
    <row r="46" spans="1:4">
      <c r="A46" s="36" t="s">
        <v>391</v>
      </c>
      <c r="B46">
        <v>-8</v>
      </c>
      <c r="C46" t="s">
        <v>942</v>
      </c>
      <c r="D46" s="2">
        <v>7589646.5700000003</v>
      </c>
    </row>
    <row r="47" spans="1:4">
      <c r="A47" s="36" t="s">
        <v>393</v>
      </c>
      <c r="B47">
        <v>-6</v>
      </c>
      <c r="C47" t="s">
        <v>943</v>
      </c>
      <c r="D47" s="2">
        <v>9801416.6500000004</v>
      </c>
    </row>
    <row r="48" spans="1:4">
      <c r="A48" s="36" t="s">
        <v>395</v>
      </c>
      <c r="B48">
        <v>-2</v>
      </c>
      <c r="C48" t="s">
        <v>944</v>
      </c>
      <c r="D48" s="2">
        <v>5156096.63</v>
      </c>
    </row>
    <row r="49" spans="1:4">
      <c r="A49" s="36" t="s">
        <v>675</v>
      </c>
      <c r="B49">
        <v>-5</v>
      </c>
      <c r="C49" t="s">
        <v>741</v>
      </c>
      <c r="D49" s="2">
        <v>53544.480000000003</v>
      </c>
    </row>
    <row r="50" spans="1:4">
      <c r="A50" s="36" t="s">
        <v>676</v>
      </c>
      <c r="B50">
        <v>-3</v>
      </c>
      <c r="C50" t="s">
        <v>881</v>
      </c>
      <c r="D50" s="2">
        <v>53544.480000000003</v>
      </c>
    </row>
    <row r="51" spans="1:4">
      <c r="A51" s="36" t="s">
        <v>302</v>
      </c>
      <c r="B51">
        <v>-2</v>
      </c>
      <c r="C51" t="s">
        <v>303</v>
      </c>
      <c r="D51" s="2">
        <v>7740.03</v>
      </c>
    </row>
    <row r="52" spans="1:4">
      <c r="A52" s="36" t="s">
        <v>304</v>
      </c>
      <c r="B52">
        <v>-7</v>
      </c>
      <c r="C52" t="s">
        <v>303</v>
      </c>
      <c r="D52" s="2">
        <v>7740.03</v>
      </c>
    </row>
    <row r="53" spans="1:4">
      <c r="A53" s="36" t="s">
        <v>305</v>
      </c>
      <c r="B53">
        <v>-4</v>
      </c>
      <c r="C53" t="s">
        <v>888</v>
      </c>
      <c r="D53" s="2">
        <v>7740.03</v>
      </c>
    </row>
    <row r="54" spans="1:4">
      <c r="A54" s="36">
        <v>2</v>
      </c>
      <c r="B54">
        <v>-3</v>
      </c>
      <c r="C54" t="s">
        <v>621</v>
      </c>
      <c r="D54" s="2">
        <v>4845754743.46</v>
      </c>
    </row>
    <row r="55" spans="1:4">
      <c r="A55" s="36" t="s">
        <v>321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268</v>
      </c>
      <c r="B58">
        <v>-2</v>
      </c>
      <c r="C58" t="s">
        <v>398</v>
      </c>
      <c r="D58" s="2">
        <v>1446294528.3</v>
      </c>
    </row>
    <row r="59" spans="1:4">
      <c r="A59" s="36" t="s">
        <v>269</v>
      </c>
      <c r="B59">
        <v>0</v>
      </c>
      <c r="C59" t="s">
        <v>589</v>
      </c>
      <c r="D59" s="2">
        <v>1447247167.49</v>
      </c>
    </row>
    <row r="60" spans="1:4">
      <c r="A60" s="36" t="s">
        <v>653</v>
      </c>
      <c r="B60">
        <v>-9</v>
      </c>
      <c r="C60" t="s">
        <v>654</v>
      </c>
      <c r="D60" s="2">
        <v>-952639.19</v>
      </c>
    </row>
    <row r="61" spans="1:4">
      <c r="A61" s="36" t="s">
        <v>270</v>
      </c>
      <c r="B61">
        <v>-9</v>
      </c>
      <c r="C61" t="s">
        <v>399</v>
      </c>
      <c r="D61" s="2">
        <v>176358000</v>
      </c>
    </row>
    <row r="62" spans="1:4">
      <c r="A62" s="36" t="s">
        <v>271</v>
      </c>
      <c r="B62">
        <v>-7</v>
      </c>
      <c r="C62" t="s">
        <v>400</v>
      </c>
      <c r="D62" s="2">
        <v>176358000</v>
      </c>
    </row>
    <row r="63" spans="1:4">
      <c r="A63" s="36" t="s">
        <v>272</v>
      </c>
      <c r="B63">
        <v>-1</v>
      </c>
      <c r="C63" t="s">
        <v>401</v>
      </c>
      <c r="D63" s="2">
        <v>34292735.020000003</v>
      </c>
    </row>
    <row r="64" spans="1:4">
      <c r="A64" s="36" t="s">
        <v>273</v>
      </c>
      <c r="B64">
        <v>0</v>
      </c>
      <c r="C64" t="s">
        <v>402</v>
      </c>
      <c r="D64" s="2">
        <v>162276000</v>
      </c>
    </row>
    <row r="65" spans="1:4">
      <c r="A65" s="36" t="s">
        <v>274</v>
      </c>
      <c r="B65">
        <v>-8</v>
      </c>
      <c r="C65" t="s">
        <v>403</v>
      </c>
      <c r="D65" s="2">
        <v>-127983264.98</v>
      </c>
    </row>
    <row r="66" spans="1:4">
      <c r="A66" s="36" t="s">
        <v>275</v>
      </c>
      <c r="B66">
        <v>-8</v>
      </c>
      <c r="C66" t="s">
        <v>276</v>
      </c>
      <c r="D66" s="2">
        <v>2910772300.8200002</v>
      </c>
    </row>
    <row r="67" spans="1:4">
      <c r="A67" s="36" t="s">
        <v>277</v>
      </c>
      <c r="B67">
        <v>-6</v>
      </c>
      <c r="C67" t="s">
        <v>945</v>
      </c>
      <c r="D67" s="2">
        <v>2399647749.1199999</v>
      </c>
    </row>
    <row r="68" spans="1:4">
      <c r="A68" s="36" t="s">
        <v>278</v>
      </c>
      <c r="B68">
        <v>-4</v>
      </c>
      <c r="C68" t="s">
        <v>404</v>
      </c>
      <c r="D68" s="2">
        <v>18749059.170000002</v>
      </c>
    </row>
    <row r="69" spans="1:4">
      <c r="A69" s="36" t="s">
        <v>279</v>
      </c>
      <c r="B69">
        <v>-2</v>
      </c>
      <c r="C69" t="s">
        <v>405</v>
      </c>
      <c r="D69" s="2">
        <v>6831764.6200000001</v>
      </c>
    </row>
    <row r="70" spans="1:4">
      <c r="A70" s="36" t="s">
        <v>406</v>
      </c>
      <c r="B70">
        <v>0</v>
      </c>
      <c r="C70" t="s">
        <v>407</v>
      </c>
      <c r="D70" s="2">
        <v>37133242.759999998</v>
      </c>
    </row>
    <row r="71" spans="1:4">
      <c r="A71" s="36" t="s">
        <v>677</v>
      </c>
      <c r="B71">
        <v>-2</v>
      </c>
      <c r="C71" t="s">
        <v>743</v>
      </c>
      <c r="D71" s="2">
        <v>99848.07</v>
      </c>
    </row>
    <row r="72" spans="1:4">
      <c r="A72" s="36" t="s">
        <v>280</v>
      </c>
      <c r="B72">
        <v>0</v>
      </c>
      <c r="C72" t="s">
        <v>408</v>
      </c>
      <c r="D72" s="2">
        <v>1834473.29</v>
      </c>
    </row>
    <row r="73" spans="1:4">
      <c r="A73" s="36" t="s">
        <v>281</v>
      </c>
      <c r="B73">
        <v>-9</v>
      </c>
      <c r="C73" t="s">
        <v>409</v>
      </c>
      <c r="D73">
        <v>2.5</v>
      </c>
    </row>
    <row r="74" spans="1:4">
      <c r="A74" s="36" t="s">
        <v>282</v>
      </c>
      <c r="B74">
        <v>-7</v>
      </c>
      <c r="C74" t="s">
        <v>410</v>
      </c>
      <c r="D74" s="2">
        <v>32461853.98</v>
      </c>
    </row>
    <row r="75" spans="1:4">
      <c r="A75" s="36" t="s">
        <v>283</v>
      </c>
      <c r="B75">
        <v>-5</v>
      </c>
      <c r="C75" t="s">
        <v>411</v>
      </c>
      <c r="D75" s="2">
        <v>3395.8</v>
      </c>
    </row>
    <row r="76" spans="1:4">
      <c r="A76" s="36" t="s">
        <v>284</v>
      </c>
      <c r="B76">
        <v>-1</v>
      </c>
      <c r="C76" t="s">
        <v>412</v>
      </c>
      <c r="D76" s="2">
        <v>46325930.039999999</v>
      </c>
    </row>
    <row r="77" spans="1:4">
      <c r="A77" s="36" t="s">
        <v>413</v>
      </c>
      <c r="B77">
        <v>0</v>
      </c>
      <c r="C77" t="s">
        <v>622</v>
      </c>
      <c r="D77" s="2">
        <v>1010953.34</v>
      </c>
    </row>
    <row r="78" spans="1:4">
      <c r="A78" s="36" t="s">
        <v>623</v>
      </c>
      <c r="B78">
        <v>-6</v>
      </c>
      <c r="C78" t="s">
        <v>624</v>
      </c>
      <c r="D78" s="2">
        <v>26609856.760000002</v>
      </c>
    </row>
    <row r="79" spans="1:4">
      <c r="A79" s="36" t="s">
        <v>690</v>
      </c>
      <c r="B79">
        <v>0</v>
      </c>
      <c r="C79" t="s">
        <v>889</v>
      </c>
      <c r="D79" s="2">
        <v>3536300</v>
      </c>
    </row>
    <row r="80" spans="1:4">
      <c r="A80" s="36" t="s">
        <v>744</v>
      </c>
      <c r="B80">
        <v>0</v>
      </c>
      <c r="C80" t="s">
        <v>946</v>
      </c>
      <c r="D80" s="2">
        <v>336527871.37</v>
      </c>
    </row>
    <row r="81" spans="1:4">
      <c r="A81" s="36" t="s">
        <v>285</v>
      </c>
      <c r="B81">
        <v>-4</v>
      </c>
      <c r="C81" t="s">
        <v>415</v>
      </c>
      <c r="D81" s="2">
        <v>79783476.359999999</v>
      </c>
    </row>
    <row r="82" spans="1:4">
      <c r="A82" s="36" t="s">
        <v>286</v>
      </c>
      <c r="B82">
        <v>-2</v>
      </c>
      <c r="C82" t="s">
        <v>416</v>
      </c>
      <c r="D82" s="2">
        <v>79281286</v>
      </c>
    </row>
    <row r="83" spans="1:4">
      <c r="A83" s="36" t="s">
        <v>724</v>
      </c>
      <c r="B83">
        <v>0</v>
      </c>
      <c r="C83" t="s">
        <v>725</v>
      </c>
      <c r="D83" s="2">
        <v>33572.28</v>
      </c>
    </row>
    <row r="84" spans="1:4">
      <c r="A84" s="36" t="s">
        <v>747</v>
      </c>
      <c r="B84">
        <v>-9</v>
      </c>
      <c r="C84" t="s">
        <v>947</v>
      </c>
      <c r="D84" s="2">
        <v>468618.08</v>
      </c>
    </row>
    <row r="85" spans="1:4">
      <c r="A85" s="36" t="s">
        <v>287</v>
      </c>
      <c r="B85">
        <v>-7</v>
      </c>
      <c r="C85" t="s">
        <v>890</v>
      </c>
      <c r="D85" s="2">
        <v>133298088</v>
      </c>
    </row>
    <row r="86" spans="1:4">
      <c r="A86" s="36" t="s">
        <v>288</v>
      </c>
      <c r="B86">
        <v>-5</v>
      </c>
      <c r="C86" t="s">
        <v>418</v>
      </c>
      <c r="D86" s="2">
        <v>190425840</v>
      </c>
    </row>
    <row r="87" spans="1:4">
      <c r="A87" s="36" t="s">
        <v>289</v>
      </c>
      <c r="B87">
        <v>-3</v>
      </c>
      <c r="C87" t="s">
        <v>419</v>
      </c>
      <c r="D87" s="2">
        <v>-57127752</v>
      </c>
    </row>
    <row r="88" spans="1:4">
      <c r="A88" s="36" t="s">
        <v>749</v>
      </c>
      <c r="B88">
        <v>0</v>
      </c>
      <c r="C88" t="s">
        <v>891</v>
      </c>
      <c r="D88" s="2">
        <v>64955614.960000001</v>
      </c>
    </row>
    <row r="89" spans="1:4">
      <c r="A89" s="36" t="s">
        <v>751</v>
      </c>
      <c r="B89">
        <v>-8</v>
      </c>
      <c r="C89" t="s">
        <v>693</v>
      </c>
      <c r="D89" s="2">
        <v>66011000</v>
      </c>
    </row>
    <row r="90" spans="1:4">
      <c r="A90" s="36" t="s">
        <v>753</v>
      </c>
      <c r="B90">
        <v>-6</v>
      </c>
      <c r="C90" t="s">
        <v>746</v>
      </c>
      <c r="D90" s="2">
        <v>-1055385.04</v>
      </c>
    </row>
    <row r="91" spans="1:4">
      <c r="A91" s="36" t="s">
        <v>322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420</v>
      </c>
      <c r="B93">
        <v>-8</v>
      </c>
      <c r="C93" t="s">
        <v>421</v>
      </c>
      <c r="D93" s="2">
        <v>1500</v>
      </c>
    </row>
    <row r="94" spans="1:4">
      <c r="A94" s="36" t="s">
        <v>422</v>
      </c>
      <c r="B94">
        <v>0</v>
      </c>
      <c r="C94" t="s">
        <v>423</v>
      </c>
      <c r="D94" s="2">
        <v>1500</v>
      </c>
    </row>
    <row r="95" spans="1:4">
      <c r="A95" s="36" t="s">
        <v>424</v>
      </c>
      <c r="B95">
        <v>-9</v>
      </c>
      <c r="C95" t="s">
        <v>892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425</v>
      </c>
      <c r="D97" s="2">
        <v>-1500</v>
      </c>
    </row>
    <row r="98" spans="1:4">
      <c r="A98" s="36" t="s">
        <v>39</v>
      </c>
      <c r="B98">
        <v>-4</v>
      </c>
      <c r="C98" t="s">
        <v>893</v>
      </c>
      <c r="D98" s="2">
        <v>-1500</v>
      </c>
    </row>
    <row r="99" spans="1:4">
      <c r="A99" s="36">
        <v>3</v>
      </c>
      <c r="B99">
        <v>0</v>
      </c>
      <c r="C99" t="s">
        <v>625</v>
      </c>
      <c r="D99" s="2">
        <v>86861688.530000001</v>
      </c>
    </row>
    <row r="100" spans="1:4">
      <c r="A100" s="36" t="s">
        <v>626</v>
      </c>
      <c r="B100">
        <v>0</v>
      </c>
      <c r="C100" t="s">
        <v>625</v>
      </c>
      <c r="D100" s="2">
        <v>86861688.530000001</v>
      </c>
    </row>
    <row r="101" spans="1:4">
      <c r="A101" s="36" t="s">
        <v>627</v>
      </c>
      <c r="B101">
        <v>-3</v>
      </c>
      <c r="C101" t="s">
        <v>628</v>
      </c>
      <c r="D101" s="2">
        <v>86861688.530000001</v>
      </c>
    </row>
    <row r="102" spans="1:4">
      <c r="A102" s="36" t="s">
        <v>629</v>
      </c>
      <c r="B102">
        <v>-7</v>
      </c>
      <c r="C102" t="s">
        <v>630</v>
      </c>
      <c r="D102" s="2">
        <v>86861688.530000001</v>
      </c>
    </row>
    <row r="103" spans="1:4">
      <c r="A103" s="36" t="s">
        <v>631</v>
      </c>
      <c r="B103">
        <v>-3</v>
      </c>
      <c r="C103" t="s">
        <v>630</v>
      </c>
      <c r="D103" s="2">
        <v>86861688.530000001</v>
      </c>
    </row>
    <row r="104" spans="1:4">
      <c r="A104" s="36" t="s">
        <v>632</v>
      </c>
      <c r="B104">
        <v>-8</v>
      </c>
      <c r="C104" t="s">
        <v>633</v>
      </c>
      <c r="D104" s="2">
        <v>39292916.829999998</v>
      </c>
    </row>
    <row r="105" spans="1:4">
      <c r="A105" s="36" t="s">
        <v>634</v>
      </c>
      <c r="B105">
        <v>-6</v>
      </c>
      <c r="C105" t="s">
        <v>635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334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894</v>
      </c>
      <c r="D111" s="2">
        <v>79311117.939999998</v>
      </c>
    </row>
    <row r="112" spans="1:4">
      <c r="A112" s="36" t="s">
        <v>49</v>
      </c>
      <c r="B112">
        <v>-3</v>
      </c>
      <c r="C112" t="s">
        <v>895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801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802</v>
      </c>
      <c r="D121" s="2">
        <v>1430071.61</v>
      </c>
    </row>
    <row r="122" spans="1:4">
      <c r="A122" s="36" t="s">
        <v>64</v>
      </c>
      <c r="B122">
        <v>-1</v>
      </c>
      <c r="C122" t="s">
        <v>803</v>
      </c>
      <c r="D122" s="2">
        <v>894987.82</v>
      </c>
    </row>
    <row r="123" spans="1:4">
      <c r="A123" s="36" t="s">
        <v>65</v>
      </c>
      <c r="B123">
        <v>0</v>
      </c>
      <c r="C123" t="s">
        <v>804</v>
      </c>
      <c r="D123" s="2">
        <v>80861.39</v>
      </c>
    </row>
    <row r="124" spans="1:4">
      <c r="A124" s="36" t="s">
        <v>66</v>
      </c>
      <c r="B124">
        <v>-8</v>
      </c>
      <c r="C124" t="s">
        <v>805</v>
      </c>
      <c r="D124" s="2">
        <v>219637.62</v>
      </c>
    </row>
    <row r="125" spans="1:4">
      <c r="A125" s="36" t="s">
        <v>67</v>
      </c>
      <c r="B125">
        <v>-4</v>
      </c>
      <c r="C125" t="s">
        <v>896</v>
      </c>
      <c r="D125" s="2">
        <v>32406.45</v>
      </c>
    </row>
    <row r="126" spans="1:4">
      <c r="A126" s="36" t="s">
        <v>68</v>
      </c>
      <c r="B126">
        <v>0</v>
      </c>
      <c r="C126" t="s">
        <v>806</v>
      </c>
      <c r="D126" s="2">
        <v>24075.84</v>
      </c>
    </row>
    <row r="127" spans="1:4">
      <c r="A127" s="36" t="s">
        <v>438</v>
      </c>
      <c r="B127">
        <v>0</v>
      </c>
      <c r="C127" t="s">
        <v>807</v>
      </c>
      <c r="D127" s="2">
        <v>74052.91</v>
      </c>
    </row>
    <row r="128" spans="1:4">
      <c r="A128" s="36" t="s">
        <v>440</v>
      </c>
      <c r="B128">
        <v>-9</v>
      </c>
      <c r="C128" t="s">
        <v>808</v>
      </c>
      <c r="D128" s="2">
        <v>5924.23</v>
      </c>
    </row>
    <row r="129" spans="1:4">
      <c r="A129" s="36" t="s">
        <v>442</v>
      </c>
      <c r="B129">
        <v>-7</v>
      </c>
      <c r="C129" t="s">
        <v>809</v>
      </c>
      <c r="D129" s="2">
        <v>14810.58</v>
      </c>
    </row>
    <row r="130" spans="1:4">
      <c r="A130" s="36" t="s">
        <v>444</v>
      </c>
      <c r="B130">
        <v>-5</v>
      </c>
      <c r="C130" t="s">
        <v>810</v>
      </c>
      <c r="D130" s="2">
        <v>8886.35</v>
      </c>
    </row>
    <row r="131" spans="1:4">
      <c r="A131" s="36" t="s">
        <v>69</v>
      </c>
      <c r="B131">
        <v>-3</v>
      </c>
      <c r="C131" t="s">
        <v>811</v>
      </c>
      <c r="D131" s="2">
        <v>30028.39</v>
      </c>
    </row>
    <row r="132" spans="1:4">
      <c r="A132" s="36" t="s">
        <v>70</v>
      </c>
      <c r="B132">
        <v>-1</v>
      </c>
      <c r="C132" t="s">
        <v>948</v>
      </c>
      <c r="D132" s="2">
        <v>34747.85</v>
      </c>
    </row>
    <row r="133" spans="1:4">
      <c r="A133" s="36" t="s">
        <v>71</v>
      </c>
      <c r="B133">
        <v>0</v>
      </c>
      <c r="C133" t="s">
        <v>812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449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450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451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452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455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456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457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458</v>
      </c>
      <c r="D145" s="94">
        <v>483736.83</v>
      </c>
    </row>
    <row r="146" spans="1:4">
      <c r="A146" s="36" t="s">
        <v>88</v>
      </c>
      <c r="B146">
        <v>-5</v>
      </c>
      <c r="C146" t="s">
        <v>459</v>
      </c>
      <c r="D146" s="2">
        <v>483736.83</v>
      </c>
    </row>
    <row r="147" spans="1:4">
      <c r="A147" s="36" t="s">
        <v>89</v>
      </c>
      <c r="B147">
        <v>-2</v>
      </c>
      <c r="C147" t="s">
        <v>460</v>
      </c>
      <c r="D147" s="2">
        <v>175719.17</v>
      </c>
    </row>
    <row r="148" spans="1:4">
      <c r="A148" s="36" t="s">
        <v>637</v>
      </c>
      <c r="B148">
        <v>0</v>
      </c>
      <c r="C148" t="s">
        <v>638</v>
      </c>
      <c r="D148" s="2">
        <v>164244.24</v>
      </c>
    </row>
    <row r="149" spans="1:4">
      <c r="A149" s="36" t="s">
        <v>90</v>
      </c>
      <c r="B149">
        <v>-9</v>
      </c>
      <c r="C149" t="s">
        <v>461</v>
      </c>
      <c r="D149" s="2">
        <v>11474.93</v>
      </c>
    </row>
    <row r="150" spans="1:4">
      <c r="A150" s="36" t="s">
        <v>91</v>
      </c>
      <c r="B150">
        <v>0</v>
      </c>
      <c r="C150" t="s">
        <v>462</v>
      </c>
      <c r="D150" s="2">
        <v>58881.1</v>
      </c>
    </row>
    <row r="151" spans="1:4">
      <c r="A151" s="36" t="s">
        <v>92</v>
      </c>
      <c r="B151">
        <v>-9</v>
      </c>
      <c r="C151" t="s">
        <v>463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464</v>
      </c>
      <c r="D153" s="2">
        <v>2104059.1</v>
      </c>
    </row>
    <row r="154" spans="1:4">
      <c r="A154" s="36" t="s">
        <v>96</v>
      </c>
      <c r="B154">
        <v>0</v>
      </c>
      <c r="C154" t="s">
        <v>465</v>
      </c>
      <c r="D154" s="2">
        <v>522579.44</v>
      </c>
    </row>
    <row r="155" spans="1:4">
      <c r="A155" s="36" t="s">
        <v>97</v>
      </c>
      <c r="B155">
        <v>-9</v>
      </c>
      <c r="C155" t="s">
        <v>466</v>
      </c>
      <c r="D155" s="2">
        <v>699166.62</v>
      </c>
    </row>
    <row r="156" spans="1:4">
      <c r="A156" s="36" t="s">
        <v>98</v>
      </c>
      <c r="B156">
        <v>-7</v>
      </c>
      <c r="C156" t="s">
        <v>467</v>
      </c>
      <c r="D156" s="2">
        <v>47937.13</v>
      </c>
    </row>
    <row r="157" spans="1:4">
      <c r="A157" s="36" t="s">
        <v>99</v>
      </c>
      <c r="B157">
        <v>-5</v>
      </c>
      <c r="C157" t="s">
        <v>468</v>
      </c>
      <c r="D157" s="2">
        <v>36693.57</v>
      </c>
    </row>
    <row r="158" spans="1:4">
      <c r="A158" s="36" t="s">
        <v>100</v>
      </c>
      <c r="B158">
        <v>-1</v>
      </c>
      <c r="C158" t="s">
        <v>469</v>
      </c>
      <c r="D158" s="2">
        <v>393825.44</v>
      </c>
    </row>
    <row r="159" spans="1:4">
      <c r="A159" s="36" t="s">
        <v>101</v>
      </c>
      <c r="B159">
        <v>-8</v>
      </c>
      <c r="C159" t="s">
        <v>470</v>
      </c>
      <c r="D159" s="2">
        <v>22407.08</v>
      </c>
    </row>
    <row r="160" spans="1:4">
      <c r="A160" s="36" t="s">
        <v>102</v>
      </c>
      <c r="B160">
        <v>-4</v>
      </c>
      <c r="C160" t="s">
        <v>471</v>
      </c>
      <c r="D160" s="2">
        <v>133732.03</v>
      </c>
    </row>
    <row r="161" spans="1:4">
      <c r="A161" s="36" t="s">
        <v>103</v>
      </c>
      <c r="B161">
        <v>-2</v>
      </c>
      <c r="C161" t="s">
        <v>472</v>
      </c>
      <c r="D161" s="2">
        <v>223584.45</v>
      </c>
    </row>
    <row r="162" spans="1:4">
      <c r="A162" s="36" t="s">
        <v>104</v>
      </c>
      <c r="B162">
        <v>0</v>
      </c>
      <c r="C162" t="s">
        <v>473</v>
      </c>
      <c r="D162" s="2">
        <v>23948.82</v>
      </c>
    </row>
    <row r="163" spans="1:4">
      <c r="A163" s="36" t="s">
        <v>105</v>
      </c>
      <c r="B163">
        <v>-9</v>
      </c>
      <c r="C163" t="s">
        <v>474</v>
      </c>
      <c r="D163">
        <v>184.52</v>
      </c>
    </row>
    <row r="164" spans="1:4">
      <c r="A164" s="36" t="s">
        <v>604</v>
      </c>
      <c r="B164">
        <v>-4</v>
      </c>
      <c r="C164" t="s">
        <v>949</v>
      </c>
      <c r="D164" s="2">
        <v>16719</v>
      </c>
    </row>
    <row r="165" spans="1:4">
      <c r="A165" s="36" t="s">
        <v>950</v>
      </c>
      <c r="B165">
        <v>0</v>
      </c>
      <c r="C165" t="s">
        <v>951</v>
      </c>
      <c r="D165" s="2">
        <v>16719</v>
      </c>
    </row>
    <row r="166" spans="1:4">
      <c r="A166" s="36" t="s">
        <v>952</v>
      </c>
      <c r="B166">
        <v>0</v>
      </c>
      <c r="C166" t="s">
        <v>953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477</v>
      </c>
      <c r="D168" s="2">
        <v>16135.02</v>
      </c>
    </row>
    <row r="169" spans="1:4">
      <c r="A169" s="36" t="s">
        <v>109</v>
      </c>
      <c r="B169">
        <v>-8</v>
      </c>
      <c r="C169" t="s">
        <v>478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905</v>
      </c>
      <c r="D171" s="2">
        <v>1544995</v>
      </c>
    </row>
    <row r="172" spans="1:4">
      <c r="A172" s="36" t="s">
        <v>113</v>
      </c>
      <c r="B172">
        <v>0</v>
      </c>
      <c r="C172" t="s">
        <v>480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678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835</v>
      </c>
      <c r="D177" s="2">
        <v>55462.46</v>
      </c>
    </row>
    <row r="178" spans="1:4">
      <c r="A178" s="36" t="s">
        <v>125</v>
      </c>
      <c r="B178">
        <v>-6</v>
      </c>
      <c r="C178" t="s">
        <v>954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488</v>
      </c>
      <c r="D182">
        <v>75</v>
      </c>
    </row>
    <row r="183" spans="1:4">
      <c r="A183" s="36" t="s">
        <v>337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758</v>
      </c>
      <c r="B187">
        <v>-1</v>
      </c>
      <c r="C187" t="s">
        <v>955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836</v>
      </c>
      <c r="D190" s="2">
        <v>1408376.26</v>
      </c>
    </row>
    <row r="191" spans="1:4">
      <c r="A191" s="36" t="s">
        <v>760</v>
      </c>
      <c r="B191">
        <v>-5</v>
      </c>
      <c r="C191" t="s">
        <v>761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501</v>
      </c>
      <c r="B194">
        <v>0</v>
      </c>
      <c r="C194" t="s">
        <v>502</v>
      </c>
      <c r="D194" s="2">
        <v>15196.39</v>
      </c>
    </row>
    <row r="195" spans="1:7">
      <c r="A195" s="36" t="s">
        <v>338</v>
      </c>
      <c r="B195">
        <v>-8</v>
      </c>
      <c r="C195" t="s">
        <v>503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504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505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341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510</v>
      </c>
      <c r="D203" s="2">
        <v>-11100.01</v>
      </c>
    </row>
    <row r="204" spans="1:7">
      <c r="A204" s="36" t="s">
        <v>343</v>
      </c>
      <c r="B204">
        <v>-4</v>
      </c>
      <c r="C204" t="s">
        <v>511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342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764</v>
      </c>
      <c r="B208">
        <v>-5</v>
      </c>
      <c r="C208" t="s">
        <v>956</v>
      </c>
      <c r="D208" s="2">
        <v>29154.97</v>
      </c>
    </row>
    <row r="209" spans="1:4">
      <c r="A209" s="36" t="s">
        <v>157</v>
      </c>
      <c r="B209">
        <v>0</v>
      </c>
      <c r="C209" t="s">
        <v>516</v>
      </c>
      <c r="D209" s="2">
        <v>-3996</v>
      </c>
    </row>
    <row r="210" spans="1:4">
      <c r="A210" s="36" t="s">
        <v>344</v>
      </c>
      <c r="B210">
        <v>-8</v>
      </c>
      <c r="C210" t="s">
        <v>517</v>
      </c>
      <c r="D210" s="2">
        <v>-3996</v>
      </c>
    </row>
    <row r="211" spans="1:4">
      <c r="A211" s="36">
        <v>4</v>
      </c>
      <c r="B211">
        <v>-6</v>
      </c>
      <c r="C211" t="s">
        <v>345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324</v>
      </c>
      <c r="B214">
        <v>-8</v>
      </c>
      <c r="C214" t="s">
        <v>518</v>
      </c>
      <c r="D214" s="2">
        <v>37577695.270000003</v>
      </c>
    </row>
    <row r="215" spans="1:4">
      <c r="A215" s="36" t="s">
        <v>162</v>
      </c>
      <c r="B215">
        <v>0</v>
      </c>
      <c r="C215" t="s">
        <v>843</v>
      </c>
      <c r="D215" s="2">
        <v>37577695.270000003</v>
      </c>
    </row>
    <row r="216" spans="1:4">
      <c r="A216" s="36" t="s">
        <v>301</v>
      </c>
      <c r="B216">
        <v>-8</v>
      </c>
      <c r="C216" t="s">
        <v>844</v>
      </c>
      <c r="D216" s="2">
        <v>27245273.91</v>
      </c>
    </row>
    <row r="217" spans="1:4">
      <c r="A217" s="36" t="s">
        <v>163</v>
      </c>
      <c r="B217">
        <v>-6</v>
      </c>
      <c r="C217" t="s">
        <v>845</v>
      </c>
      <c r="D217" s="2">
        <v>9811477.6199999992</v>
      </c>
    </row>
    <row r="218" spans="1:4">
      <c r="A218" s="36" t="s">
        <v>164</v>
      </c>
      <c r="B218">
        <v>-4</v>
      </c>
      <c r="C218" t="s">
        <v>846</v>
      </c>
      <c r="D218" s="2">
        <v>428018.64</v>
      </c>
    </row>
    <row r="219" spans="1:4">
      <c r="A219" s="36" t="s">
        <v>165</v>
      </c>
      <c r="B219">
        <v>-2</v>
      </c>
      <c r="C219" t="s">
        <v>847</v>
      </c>
      <c r="D219" s="2">
        <v>92925.1</v>
      </c>
    </row>
    <row r="220" spans="1:4">
      <c r="A220" s="36" t="s">
        <v>524</v>
      </c>
      <c r="B220">
        <v>-1</v>
      </c>
      <c r="C220" t="s">
        <v>525</v>
      </c>
      <c r="D220" s="2">
        <v>39323.769999999997</v>
      </c>
    </row>
    <row r="221" spans="1:4">
      <c r="A221" s="36" t="s">
        <v>526</v>
      </c>
      <c r="B221">
        <v>-9</v>
      </c>
      <c r="C221" t="s">
        <v>527</v>
      </c>
      <c r="D221" s="2">
        <v>39323.769999999997</v>
      </c>
    </row>
    <row r="222" spans="1:4">
      <c r="A222" s="36" t="s">
        <v>528</v>
      </c>
      <c r="B222">
        <v>-5</v>
      </c>
      <c r="C222" t="s">
        <v>849</v>
      </c>
      <c r="D222" s="2">
        <v>39323.769999999997</v>
      </c>
    </row>
    <row r="223" spans="1:4">
      <c r="A223" s="36" t="s">
        <v>326</v>
      </c>
      <c r="B223">
        <v>-5</v>
      </c>
      <c r="C223" t="s">
        <v>530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908</v>
      </c>
      <c r="D225" s="2">
        <v>271104099.31999999</v>
      </c>
    </row>
    <row r="226" spans="1:4">
      <c r="A226" s="36" t="s">
        <v>169</v>
      </c>
      <c r="B226">
        <v>-8</v>
      </c>
      <c r="C226" t="s">
        <v>909</v>
      </c>
      <c r="D226" s="2">
        <v>81274118.25</v>
      </c>
    </row>
    <row r="227" spans="1:4">
      <c r="A227" s="36" t="s">
        <v>325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850</v>
      </c>
      <c r="D229" s="2">
        <v>607030.56999999995</v>
      </c>
    </row>
    <row r="230" spans="1:4">
      <c r="A230" s="36" t="s">
        <v>534</v>
      </c>
      <c r="B230">
        <v>-6</v>
      </c>
      <c r="C230" t="s">
        <v>851</v>
      </c>
      <c r="D230" s="2">
        <v>74052.91</v>
      </c>
    </row>
    <row r="231" spans="1:4">
      <c r="A231" s="36" t="s">
        <v>536</v>
      </c>
      <c r="B231">
        <v>-4</v>
      </c>
      <c r="C231" t="s">
        <v>852</v>
      </c>
      <c r="D231" s="2">
        <v>8886.35</v>
      </c>
    </row>
    <row r="232" spans="1:4">
      <c r="A232" s="36" t="s">
        <v>538</v>
      </c>
      <c r="B232">
        <v>-2</v>
      </c>
      <c r="C232" t="s">
        <v>853</v>
      </c>
      <c r="D232" s="2">
        <v>5924.23</v>
      </c>
    </row>
    <row r="233" spans="1:4">
      <c r="A233" s="36" t="s">
        <v>540</v>
      </c>
      <c r="B233">
        <v>0</v>
      </c>
      <c r="C233" t="s">
        <v>854</v>
      </c>
      <c r="D233" s="2">
        <v>14810.58</v>
      </c>
    </row>
    <row r="234" spans="1:4">
      <c r="A234" s="36" t="s">
        <v>174</v>
      </c>
      <c r="B234">
        <v>-9</v>
      </c>
      <c r="C234" t="s">
        <v>855</v>
      </c>
      <c r="D234" s="2">
        <v>346807.75</v>
      </c>
    </row>
    <row r="235" spans="1:4">
      <c r="A235" s="36" t="s">
        <v>175</v>
      </c>
      <c r="B235">
        <v>-7</v>
      </c>
      <c r="C235" t="s">
        <v>856</v>
      </c>
      <c r="D235" s="2">
        <v>122733.11</v>
      </c>
    </row>
    <row r="236" spans="1:4">
      <c r="A236" s="36" t="s">
        <v>176</v>
      </c>
      <c r="B236">
        <v>-5</v>
      </c>
      <c r="C236" t="s">
        <v>857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858</v>
      </c>
      <c r="D238" s="2">
        <v>3673903.6</v>
      </c>
    </row>
    <row r="239" spans="1:4">
      <c r="A239" s="36" t="s">
        <v>180</v>
      </c>
      <c r="B239">
        <v>-9</v>
      </c>
      <c r="C239" t="s">
        <v>859</v>
      </c>
      <c r="D239" s="2">
        <v>158033.73000000001</v>
      </c>
    </row>
    <row r="240" spans="1:4">
      <c r="A240" s="36" t="s">
        <v>181</v>
      </c>
      <c r="B240">
        <v>-7</v>
      </c>
      <c r="C240" t="s">
        <v>860</v>
      </c>
      <c r="D240" s="2">
        <v>547790.35</v>
      </c>
    </row>
    <row r="241" spans="1:4">
      <c r="A241" s="36" t="s">
        <v>182</v>
      </c>
      <c r="B241">
        <v>-5</v>
      </c>
      <c r="C241" t="s">
        <v>861</v>
      </c>
      <c r="D241" s="2">
        <v>34023.81</v>
      </c>
    </row>
    <row r="242" spans="1:4">
      <c r="A242" s="36" t="s">
        <v>183</v>
      </c>
      <c r="B242">
        <v>-1</v>
      </c>
      <c r="C242" t="s">
        <v>862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327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291</v>
      </c>
      <c r="B249">
        <v>0</v>
      </c>
      <c r="C249" t="s">
        <v>292</v>
      </c>
      <c r="D249" s="2">
        <v>167259.56</v>
      </c>
    </row>
    <row r="250" spans="1:4">
      <c r="A250" s="36" t="s">
        <v>293</v>
      </c>
      <c r="B250">
        <v>-4</v>
      </c>
      <c r="C250" t="s">
        <v>294</v>
      </c>
      <c r="D250" s="2">
        <v>167259.56</v>
      </c>
    </row>
    <row r="251" spans="1:4">
      <c r="A251" s="36" t="s">
        <v>295</v>
      </c>
      <c r="B251">
        <v>-5</v>
      </c>
      <c r="C251" t="s">
        <v>294</v>
      </c>
      <c r="D251" s="2">
        <v>167259.56</v>
      </c>
    </row>
    <row r="252" spans="1:4">
      <c r="A252" s="36" t="s">
        <v>296</v>
      </c>
      <c r="B252">
        <v>-8</v>
      </c>
      <c r="C252" t="s">
        <v>294</v>
      </c>
      <c r="D252" s="2">
        <v>167259.56</v>
      </c>
    </row>
    <row r="253" spans="1:4">
      <c r="A253" s="36" t="s">
        <v>330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912</v>
      </c>
      <c r="D259" s="2">
        <v>1214377794.6099999</v>
      </c>
    </row>
    <row r="260" spans="1:13">
      <c r="A260" s="36" t="s">
        <v>329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913</v>
      </c>
      <c r="D263" s="2">
        <v>877628162.90999997</v>
      </c>
    </row>
    <row r="264" spans="1:13">
      <c r="A264" s="36" t="s">
        <v>211</v>
      </c>
      <c r="B264">
        <v>-7</v>
      </c>
      <c r="C264" t="s">
        <v>914</v>
      </c>
      <c r="D264" s="2">
        <v>-351972774.74000001</v>
      </c>
    </row>
    <row r="265" spans="1:13">
      <c r="A265" s="36" t="s">
        <v>213</v>
      </c>
      <c r="B265">
        <v>0</v>
      </c>
      <c r="C265" t="s">
        <v>863</v>
      </c>
      <c r="D265" s="2">
        <v>-97628183.760000005</v>
      </c>
    </row>
    <row r="266" spans="1:13">
      <c r="A266" s="36" t="s">
        <v>214</v>
      </c>
      <c r="B266">
        <v>-1</v>
      </c>
      <c r="C266" t="s">
        <v>864</v>
      </c>
      <c r="D266" s="2">
        <v>-97628183.760000005</v>
      </c>
    </row>
    <row r="267" spans="1:13">
      <c r="A267" s="36" t="s">
        <v>297</v>
      </c>
      <c r="B267">
        <v>-8</v>
      </c>
      <c r="C267" t="s">
        <v>298</v>
      </c>
      <c r="D267" s="2">
        <v>10980337.07</v>
      </c>
    </row>
    <row r="268" spans="1:13">
      <c r="A268" s="36" t="s">
        <v>299</v>
      </c>
      <c r="B268">
        <v>-9</v>
      </c>
      <c r="C268" t="s">
        <v>298</v>
      </c>
      <c r="D268" s="2">
        <v>10980337.07</v>
      </c>
    </row>
    <row r="269" spans="1:13">
      <c r="A269" s="36" t="s">
        <v>300</v>
      </c>
      <c r="B269">
        <v>-7</v>
      </c>
      <c r="C269" t="s">
        <v>915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339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580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916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917</v>
      </c>
      <c r="D275" s="2">
        <v>5572985.2599999998</v>
      </c>
    </row>
    <row r="276" spans="1:9">
      <c r="A276" s="36" t="s">
        <v>340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869</v>
      </c>
      <c r="D278" s="2">
        <v>22893814.34</v>
      </c>
    </row>
    <row r="279" spans="1:9">
      <c r="A279" s="36" t="s">
        <v>228</v>
      </c>
      <c r="B279">
        <v>-3</v>
      </c>
      <c r="C279" t="s">
        <v>870</v>
      </c>
      <c r="D279" s="2">
        <v>22893814.34</v>
      </c>
    </row>
    <row r="280" spans="1:9">
      <c r="A280" s="36" t="s">
        <v>566</v>
      </c>
      <c r="B280">
        <v>0</v>
      </c>
      <c r="C280" t="s">
        <v>567</v>
      </c>
      <c r="D280" s="2">
        <v>8867771.9600000009</v>
      </c>
    </row>
    <row r="281" spans="1:9">
      <c r="A281" s="36" t="s">
        <v>568</v>
      </c>
      <c r="B281">
        <v>-9</v>
      </c>
      <c r="C281" t="s">
        <v>918</v>
      </c>
      <c r="D281" s="2">
        <v>8867771.9600000009</v>
      </c>
    </row>
    <row r="282" spans="1:9">
      <c r="A282" s="36" t="s">
        <v>570</v>
      </c>
      <c r="B282">
        <v>-7</v>
      </c>
      <c r="C282" t="s">
        <v>571</v>
      </c>
      <c r="D282" s="2">
        <v>8049249.6299999999</v>
      </c>
    </row>
    <row r="283" spans="1:9">
      <c r="A283" s="153" t="s">
        <v>572</v>
      </c>
      <c r="B283" s="3">
        <v>-5</v>
      </c>
      <c r="C283" s="3" t="s">
        <v>573</v>
      </c>
      <c r="D283" s="154">
        <v>764977.85</v>
      </c>
    </row>
    <row r="284" spans="1:9">
      <c r="A284" s="153" t="s">
        <v>957</v>
      </c>
      <c r="B284" s="3">
        <v>-1</v>
      </c>
      <c r="C284" s="3" t="s">
        <v>958</v>
      </c>
      <c r="D284" s="154">
        <v>53544.480000000003</v>
      </c>
    </row>
    <row r="285" spans="1:9">
      <c r="A285" s="153" t="s">
        <v>576</v>
      </c>
      <c r="B285" s="3">
        <v>-8</v>
      </c>
      <c r="C285" s="3" t="s">
        <v>577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578</v>
      </c>
      <c r="B286" s="3">
        <v>-3</v>
      </c>
      <c r="C286" s="3" t="s">
        <v>579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580</v>
      </c>
      <c r="B287" s="3">
        <v>-8</v>
      </c>
      <c r="C287" s="3" t="s">
        <v>581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332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871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694</v>
      </c>
      <c r="B292" s="3">
        <v>-1</v>
      </c>
      <c r="C292" s="3" t="s">
        <v>959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335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336</v>
      </c>
      <c r="B296" s="3">
        <v>-9</v>
      </c>
      <c r="C296" s="3" t="s">
        <v>872</v>
      </c>
      <c r="D296" s="154">
        <v>35692463.979999997</v>
      </c>
      <c r="E296" s="93" t="s">
        <v>334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333</v>
      </c>
      <c r="B297" s="3">
        <v>-1</v>
      </c>
      <c r="C297" s="3" t="s">
        <v>873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625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639</v>
      </c>
      <c r="B299">
        <v>-8</v>
      </c>
      <c r="C299" t="s">
        <v>625</v>
      </c>
      <c r="D299" s="2">
        <v>86861688.530000001</v>
      </c>
      <c r="E299" s="93" t="s">
        <v>48</v>
      </c>
      <c r="F299" s="93" t="s">
        <v>894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640</v>
      </c>
      <c r="B300">
        <v>-1</v>
      </c>
      <c r="C300" t="s">
        <v>628</v>
      </c>
      <c r="D300" s="2">
        <v>86861688.530000001</v>
      </c>
      <c r="E300" s="93" t="s">
        <v>49</v>
      </c>
      <c r="F300" s="93" t="s">
        <v>895</v>
      </c>
      <c r="G300" s="95">
        <v>12121564.119999999</v>
      </c>
      <c r="H300" s="95"/>
      <c r="I300" s="93"/>
    </row>
    <row r="301" spans="1:9">
      <c r="A301" s="36" t="s">
        <v>641</v>
      </c>
      <c r="B301">
        <v>-5</v>
      </c>
      <c r="C301" t="s">
        <v>642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643</v>
      </c>
      <c r="B302">
        <v>-1</v>
      </c>
      <c r="C302" t="s">
        <v>644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645</v>
      </c>
      <c r="B303">
        <v>-6</v>
      </c>
      <c r="C303" t="s">
        <v>646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647</v>
      </c>
      <c r="B304">
        <v>-4</v>
      </c>
      <c r="C304" t="s">
        <v>648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986</v>
      </c>
      <c r="B1" s="93" t="s">
        <v>674</v>
      </c>
      <c r="C1" s="93" t="s">
        <v>961</v>
      </c>
      <c r="D1" s="93" t="s">
        <v>711</v>
      </c>
    </row>
    <row r="2" spans="1:12">
      <c r="A2" s="97">
        <v>0.61884259259259256</v>
      </c>
      <c r="C2" s="93" t="s">
        <v>962</v>
      </c>
      <c r="D2" s="93" t="s">
        <v>963</v>
      </c>
      <c r="G2" s="93" t="s">
        <v>320</v>
      </c>
    </row>
    <row r="3" spans="1:12">
      <c r="A3" s="92" t="s">
        <v>651</v>
      </c>
      <c r="B3" s="93" t="s">
        <v>652</v>
      </c>
      <c r="C3" s="93" t="s">
        <v>964</v>
      </c>
      <c r="D3" s="93" t="s">
        <v>965</v>
      </c>
    </row>
    <row r="4" spans="1:12">
      <c r="A4" s="92" t="s">
        <v>616</v>
      </c>
      <c r="B4" s="93" t="s">
        <v>617</v>
      </c>
      <c r="C4" s="93" t="s">
        <v>966</v>
      </c>
      <c r="D4" s="93" t="s">
        <v>967</v>
      </c>
    </row>
    <row r="5" spans="1:12">
      <c r="A5" s="92" t="s">
        <v>618</v>
      </c>
      <c r="B5" s="93" t="s">
        <v>619</v>
      </c>
      <c r="C5" s="93" t="s">
        <v>620</v>
      </c>
    </row>
    <row r="6" spans="1:12">
      <c r="A6" s="92" t="s">
        <v>616</v>
      </c>
      <c r="B6" s="93" t="s">
        <v>617</v>
      </c>
      <c r="C6" s="93" t="s">
        <v>966</v>
      </c>
      <c r="D6" s="93" t="s">
        <v>967</v>
      </c>
      <c r="E6" s="102" t="s">
        <v>368</v>
      </c>
      <c r="F6" s="102"/>
      <c r="G6" s="98" t="s">
        <v>979</v>
      </c>
      <c r="H6" s="102">
        <v>2013</v>
      </c>
      <c r="I6" s="96" t="s">
        <v>980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345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981</v>
      </c>
    </row>
    <row r="9" spans="1:12">
      <c r="A9" s="92" t="s">
        <v>315</v>
      </c>
      <c r="B9" s="93">
        <v>-4</v>
      </c>
      <c r="C9" s="93" t="s">
        <v>346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347</v>
      </c>
      <c r="B10" s="93">
        <v>-2</v>
      </c>
      <c r="C10" s="93" t="s">
        <v>348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349</v>
      </c>
      <c r="B11" s="93">
        <v>0</v>
      </c>
      <c r="C11" s="93" t="s">
        <v>348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982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351</v>
      </c>
      <c r="B12" s="93">
        <v>-5</v>
      </c>
      <c r="C12" s="93" t="s">
        <v>348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352</v>
      </c>
      <c r="B13" s="93">
        <v>-3</v>
      </c>
      <c r="C13" s="93" t="s">
        <v>348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983</v>
      </c>
      <c r="K13" s="104">
        <f>+K11-K12</f>
        <v>563654497.54349995</v>
      </c>
    </row>
    <row r="14" spans="1:12">
      <c r="A14" s="92" t="s">
        <v>353</v>
      </c>
      <c r="B14" s="93">
        <v>0</v>
      </c>
      <c r="C14" s="93" t="s">
        <v>354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355</v>
      </c>
      <c r="B15" s="93">
        <v>-2</v>
      </c>
      <c r="C15" s="93" t="s">
        <v>354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984</v>
      </c>
      <c r="K15" s="95">
        <f>+K13-K14</f>
        <v>422740873.15762496</v>
      </c>
    </row>
    <row r="16" spans="1:12">
      <c r="A16" s="92" t="s">
        <v>356</v>
      </c>
      <c r="B16" s="93">
        <v>-8</v>
      </c>
      <c r="C16" s="93" t="s">
        <v>354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357</v>
      </c>
      <c r="B17" s="93">
        <v>-6</v>
      </c>
      <c r="C17" s="94" t="s">
        <v>354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316</v>
      </c>
      <c r="B18" s="93">
        <v>-1</v>
      </c>
      <c r="C18" s="94" t="s">
        <v>358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359</v>
      </c>
      <c r="B19" s="93">
        <v>0</v>
      </c>
      <c r="C19" s="94" t="s">
        <v>360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361</v>
      </c>
      <c r="B20" s="93">
        <v>-3</v>
      </c>
      <c r="C20" s="94" t="s">
        <v>362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371</v>
      </c>
      <c r="B21" s="93">
        <v>-8</v>
      </c>
      <c r="C21" s="94" t="s">
        <v>372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373</v>
      </c>
      <c r="B22" s="93">
        <v>-9</v>
      </c>
      <c r="C22" s="94" t="s">
        <v>878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364</v>
      </c>
      <c r="B23" s="93">
        <v>-9</v>
      </c>
      <c r="C23" s="94" t="s">
        <v>365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366</v>
      </c>
      <c r="B24" s="93">
        <v>-7</v>
      </c>
      <c r="C24" s="94" t="s">
        <v>367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318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795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376</v>
      </c>
      <c r="B28" s="93">
        <v>-3</v>
      </c>
      <c r="C28" s="94" t="s">
        <v>377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378</v>
      </c>
      <c r="B29" s="93">
        <v>-6</v>
      </c>
      <c r="C29" s="94" t="s">
        <v>379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380</v>
      </c>
      <c r="B30" s="93">
        <v>-4</v>
      </c>
      <c r="C30" s="94" t="s">
        <v>879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317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880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319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796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797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798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320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968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799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800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675</v>
      </c>
      <c r="B46" s="119">
        <v>-5</v>
      </c>
      <c r="C46" s="128" t="s">
        <v>741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676</v>
      </c>
      <c r="B47" s="119">
        <v>-3</v>
      </c>
      <c r="C47" s="119" t="s">
        <v>881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882</v>
      </c>
      <c r="B48" s="119">
        <v>-2</v>
      </c>
      <c r="C48" s="119" t="s">
        <v>883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884</v>
      </c>
      <c r="B49" s="119">
        <v>-8</v>
      </c>
      <c r="C49" s="128" t="s">
        <v>885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886</v>
      </c>
      <c r="B50" s="119">
        <v>-2</v>
      </c>
      <c r="C50" s="128" t="s">
        <v>887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302</v>
      </c>
      <c r="B51" s="119">
        <v>-2</v>
      </c>
      <c r="C51" s="128" t="s">
        <v>303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304</v>
      </c>
      <c r="B52" s="119">
        <v>-7</v>
      </c>
      <c r="C52" s="119" t="s">
        <v>303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305</v>
      </c>
      <c r="B53" s="119">
        <v>-4</v>
      </c>
      <c r="C53" s="119" t="s">
        <v>888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621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321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268</v>
      </c>
      <c r="B58" s="119">
        <v>-2</v>
      </c>
      <c r="C58" s="128" t="s">
        <v>398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269</v>
      </c>
      <c r="B59" s="119">
        <v>0</v>
      </c>
      <c r="C59" s="128" t="s">
        <v>589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653</v>
      </c>
      <c r="B60" s="119">
        <v>-9</v>
      </c>
      <c r="C60" s="119" t="s">
        <v>654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270</v>
      </c>
      <c r="B61" s="119">
        <v>-9</v>
      </c>
      <c r="C61" s="128" t="s">
        <v>399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271</v>
      </c>
      <c r="B62" s="119">
        <v>-7</v>
      </c>
      <c r="C62" s="128" t="s">
        <v>400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272</v>
      </c>
      <c r="B63" s="119">
        <v>-1</v>
      </c>
      <c r="C63" s="128" t="s">
        <v>401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273</v>
      </c>
      <c r="B64" s="119">
        <v>0</v>
      </c>
      <c r="C64" s="119" t="s">
        <v>402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274</v>
      </c>
      <c r="B65" s="119">
        <v>-8</v>
      </c>
      <c r="C65" s="128" t="s">
        <v>403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275</v>
      </c>
      <c r="B66" s="119">
        <v>-8</v>
      </c>
      <c r="C66" s="128" t="s">
        <v>276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278</v>
      </c>
      <c r="B67" s="119">
        <v>-4</v>
      </c>
      <c r="C67" s="128" t="s">
        <v>404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279</v>
      </c>
      <c r="B68" s="119">
        <v>-2</v>
      </c>
      <c r="C68" s="119" t="s">
        <v>405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406</v>
      </c>
      <c r="B69" s="119">
        <v>0</v>
      </c>
      <c r="C69" s="128" t="s">
        <v>407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280</v>
      </c>
      <c r="B70" s="119">
        <v>0</v>
      </c>
      <c r="C70" s="128" t="s">
        <v>408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281</v>
      </c>
      <c r="B71" s="119">
        <v>-9</v>
      </c>
      <c r="C71" s="119" t="s">
        <v>409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282</v>
      </c>
      <c r="B72" s="119">
        <v>-7</v>
      </c>
      <c r="C72" s="128" t="s">
        <v>410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284</v>
      </c>
      <c r="B73" s="119">
        <v>-1</v>
      </c>
      <c r="C73" s="128" t="s">
        <v>412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413</v>
      </c>
      <c r="B74" s="119">
        <v>0</v>
      </c>
      <c r="C74" s="128" t="s">
        <v>622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690</v>
      </c>
      <c r="B75" s="119">
        <v>0</v>
      </c>
      <c r="C75" s="128" t="s">
        <v>889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285</v>
      </c>
      <c r="B76" s="119">
        <v>-4</v>
      </c>
      <c r="C76" s="119" t="s">
        <v>415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286</v>
      </c>
      <c r="B77" s="119">
        <v>-2</v>
      </c>
      <c r="C77" s="119" t="s">
        <v>416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287</v>
      </c>
      <c r="B78" s="119">
        <v>-7</v>
      </c>
      <c r="C78" s="128" t="s">
        <v>890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288</v>
      </c>
      <c r="B79" s="119">
        <v>-5</v>
      </c>
      <c r="C79" s="128" t="s">
        <v>418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289</v>
      </c>
      <c r="B80" s="119">
        <v>-3</v>
      </c>
      <c r="C80" s="128" t="s">
        <v>419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749</v>
      </c>
      <c r="B81" s="119">
        <v>0</v>
      </c>
      <c r="C81" s="128" t="s">
        <v>891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751</v>
      </c>
      <c r="B82" s="119">
        <v>-8</v>
      </c>
      <c r="C82" s="128" t="s">
        <v>693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753</v>
      </c>
      <c r="B83" s="119">
        <v>-6</v>
      </c>
      <c r="C83" s="128" t="s">
        <v>746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322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420</v>
      </c>
      <c r="B86" s="119">
        <v>-8</v>
      </c>
      <c r="C86" s="128" t="s">
        <v>421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422</v>
      </c>
      <c r="B87" s="119">
        <v>0</v>
      </c>
      <c r="C87" s="128" t="s">
        <v>423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424</v>
      </c>
      <c r="B88" s="119">
        <v>-9</v>
      </c>
      <c r="C88" s="128" t="s">
        <v>892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425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893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625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626</v>
      </c>
      <c r="B93" s="119">
        <v>0</v>
      </c>
      <c r="C93" s="128" t="s">
        <v>625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627</v>
      </c>
      <c r="B94" s="119">
        <v>-3</v>
      </c>
      <c r="C94" s="128" t="s">
        <v>628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629</v>
      </c>
      <c r="B95" s="119">
        <v>-7</v>
      </c>
      <c r="C95" s="128" t="s">
        <v>630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631</v>
      </c>
      <c r="B96" s="119">
        <v>-3</v>
      </c>
      <c r="C96" s="128" t="s">
        <v>630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632</v>
      </c>
      <c r="B97" s="119">
        <v>-8</v>
      </c>
      <c r="C97" s="128" t="s">
        <v>633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634</v>
      </c>
      <c r="B98" s="119">
        <v>-6</v>
      </c>
      <c r="C98" s="128" t="s">
        <v>635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334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894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895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969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801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802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803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804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805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896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806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438</v>
      </c>
      <c r="B121" s="119">
        <v>0</v>
      </c>
      <c r="C121" s="128" t="s">
        <v>807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440</v>
      </c>
      <c r="B122" s="119">
        <v>-9</v>
      </c>
      <c r="C122" s="128" t="s">
        <v>808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442</v>
      </c>
      <c r="B123" s="119">
        <v>-7</v>
      </c>
      <c r="C123" s="128" t="s">
        <v>809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444</v>
      </c>
      <c r="B124" s="119">
        <v>-5</v>
      </c>
      <c r="C124" s="128" t="s">
        <v>810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811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812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813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814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897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815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898</v>
      </c>
      <c r="B134" s="119">
        <v>-9</v>
      </c>
      <c r="C134" s="128" t="s">
        <v>899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816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817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818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819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820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821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637</v>
      </c>
      <c r="B142" s="119">
        <v>0</v>
      </c>
      <c r="C142" s="128" t="s">
        <v>822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823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824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825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826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827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900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901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828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829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830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831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902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903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475</v>
      </c>
      <c r="B158" s="119">
        <v>-1</v>
      </c>
      <c r="C158" s="128" t="s">
        <v>904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754</v>
      </c>
      <c r="B159" s="119">
        <v>-6</v>
      </c>
      <c r="C159" s="128" t="s">
        <v>832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755</v>
      </c>
      <c r="B160" s="119">
        <v>-1</v>
      </c>
      <c r="C160" s="128" t="s">
        <v>832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756</v>
      </c>
      <c r="B161" s="119">
        <v>0</v>
      </c>
      <c r="C161" s="128" t="s">
        <v>789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833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834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905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906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757</v>
      </c>
      <c r="B168" s="119">
        <v>-9</v>
      </c>
      <c r="C168" s="128" t="s">
        <v>907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678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835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337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836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837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838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341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839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343</v>
      </c>
      <c r="B192" s="119">
        <v>-4</v>
      </c>
      <c r="C192" s="128" t="s">
        <v>840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342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518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525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841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344</v>
      </c>
      <c r="B197" s="119">
        <v>-8</v>
      </c>
      <c r="C197" s="128" t="s">
        <v>842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345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323</v>
      </c>
      <c r="B200" s="119">
        <v>-6</v>
      </c>
      <c r="C200" s="128" t="s">
        <v>308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309</v>
      </c>
      <c r="B201" s="119">
        <v>0</v>
      </c>
      <c r="C201" s="128" t="s">
        <v>310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311</v>
      </c>
      <c r="B202" s="119">
        <v>-1</v>
      </c>
      <c r="C202" s="128" t="s">
        <v>987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988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324</v>
      </c>
      <c r="B205" s="119">
        <v>-8</v>
      </c>
      <c r="C205" s="128" t="s">
        <v>518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843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301</v>
      </c>
      <c r="B207" s="119">
        <v>-8</v>
      </c>
      <c r="C207" s="128" t="s">
        <v>844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845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846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847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524</v>
      </c>
      <c r="B211" s="119">
        <v>-1</v>
      </c>
      <c r="C211" s="128" t="s">
        <v>525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526</v>
      </c>
      <c r="B212" s="119">
        <v>-9</v>
      </c>
      <c r="C212" s="128" t="s">
        <v>848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528</v>
      </c>
      <c r="B213" s="119">
        <v>-5</v>
      </c>
      <c r="C213" s="128" t="s">
        <v>849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326</v>
      </c>
      <c r="B214" s="119">
        <v>-5</v>
      </c>
      <c r="C214" s="128" t="s">
        <v>530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908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909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325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850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534</v>
      </c>
      <c r="B221" s="119">
        <v>-6</v>
      </c>
      <c r="C221" s="128" t="s">
        <v>851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536</v>
      </c>
      <c r="B222" s="119">
        <v>-4</v>
      </c>
      <c r="C222" s="128" t="s">
        <v>852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538</v>
      </c>
      <c r="B223" s="119">
        <v>-2</v>
      </c>
      <c r="C223" s="128" t="s">
        <v>853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540</v>
      </c>
      <c r="B224" s="119">
        <v>0</v>
      </c>
      <c r="C224" s="128" t="s">
        <v>854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855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856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857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545</v>
      </c>
      <c r="B228" s="119">
        <v>-7</v>
      </c>
      <c r="C228" s="128" t="s">
        <v>546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547</v>
      </c>
      <c r="B229" s="119">
        <v>-2</v>
      </c>
      <c r="C229" s="128" t="s">
        <v>546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548</v>
      </c>
      <c r="B230" s="119">
        <v>-7</v>
      </c>
      <c r="C230" s="128" t="s">
        <v>910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858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859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860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861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862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778</v>
      </c>
      <c r="B237" s="119">
        <v>0</v>
      </c>
      <c r="C237" s="128" t="s">
        <v>779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780</v>
      </c>
      <c r="B238" s="119">
        <v>-8</v>
      </c>
      <c r="C238" s="128" t="s">
        <v>781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327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328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911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330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938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938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912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938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329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913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914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863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864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297</v>
      </c>
      <c r="B262" s="119">
        <v>-8</v>
      </c>
      <c r="C262" s="119" t="s">
        <v>298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299</v>
      </c>
      <c r="B263" s="119">
        <v>-9</v>
      </c>
      <c r="C263" s="128" t="s">
        <v>298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300</v>
      </c>
      <c r="B264" s="119">
        <v>-7</v>
      </c>
      <c r="C264" s="128" t="s">
        <v>915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865</v>
      </c>
      <c r="B265" s="119">
        <v>-4</v>
      </c>
      <c r="C265" s="128" t="s">
        <v>866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867</v>
      </c>
      <c r="B266" s="119">
        <v>0</v>
      </c>
      <c r="C266" s="128" t="s">
        <v>868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679</v>
      </c>
      <c r="B267" s="119">
        <v>-1</v>
      </c>
      <c r="C267" s="128" t="s">
        <v>680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681</v>
      </c>
      <c r="B268" s="119">
        <v>-5</v>
      </c>
      <c r="C268" s="128" t="s">
        <v>680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682</v>
      </c>
      <c r="B269" s="119">
        <v>0</v>
      </c>
      <c r="C269" s="128" t="s">
        <v>680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683</v>
      </c>
      <c r="B270" s="119">
        <v>-5</v>
      </c>
      <c r="C270" s="128" t="s">
        <v>684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339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916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917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340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580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869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870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566</v>
      </c>
      <c r="B281" s="119">
        <v>0</v>
      </c>
      <c r="C281" s="128" t="s">
        <v>567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568</v>
      </c>
      <c r="B282" s="119">
        <v>-9</v>
      </c>
      <c r="C282" s="128" t="s">
        <v>918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570</v>
      </c>
      <c r="B283" s="119">
        <v>-7</v>
      </c>
      <c r="C283" s="128" t="s">
        <v>571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572</v>
      </c>
      <c r="B284" s="119">
        <v>-5</v>
      </c>
      <c r="C284" s="128" t="s">
        <v>573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576</v>
      </c>
      <c r="B285" s="119">
        <v>-8</v>
      </c>
      <c r="C285" s="128" t="s">
        <v>577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578</v>
      </c>
      <c r="B286" s="119">
        <v>-3</v>
      </c>
      <c r="C286" s="128" t="s">
        <v>579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580</v>
      </c>
      <c r="B287" s="119">
        <v>-8</v>
      </c>
      <c r="C287" s="128" t="s">
        <v>581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332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871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335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336</v>
      </c>
      <c r="B295" s="119">
        <v>-9</v>
      </c>
      <c r="C295" s="128" t="s">
        <v>872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333</v>
      </c>
      <c r="B296" s="119">
        <v>-1</v>
      </c>
      <c r="C296" s="128" t="s">
        <v>873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586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919</v>
      </c>
      <c r="B298" s="119">
        <v>0</v>
      </c>
      <c r="C298" s="128" t="s">
        <v>920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625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639</v>
      </c>
      <c r="B300" s="119">
        <v>-8</v>
      </c>
      <c r="C300" s="119" t="s">
        <v>625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640</v>
      </c>
      <c r="B301" s="119">
        <v>-1</v>
      </c>
      <c r="C301" s="119" t="s">
        <v>628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641</v>
      </c>
      <c r="B302" s="119">
        <v>-5</v>
      </c>
      <c r="C302" s="119" t="s">
        <v>642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643</v>
      </c>
      <c r="B303" s="119">
        <v>-1</v>
      </c>
      <c r="C303" s="119" t="s">
        <v>644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645</v>
      </c>
      <c r="B304" s="119">
        <v>-6</v>
      </c>
      <c r="C304" s="119" t="s">
        <v>646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647</v>
      </c>
      <c r="B305" s="119">
        <v>-4</v>
      </c>
      <c r="C305" s="119" t="s">
        <v>648</v>
      </c>
      <c r="D305" s="128">
        <v>55496900.32</v>
      </c>
    </row>
    <row r="306" spans="1:4">
      <c r="A306" s="92"/>
    </row>
    <row r="307" spans="1:4">
      <c r="A307" s="92"/>
      <c r="D307" s="93" t="s">
        <v>989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3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649</v>
      </c>
      <c r="B1" t="s">
        <v>650</v>
      </c>
      <c r="C1" t="s">
        <v>1120</v>
      </c>
      <c r="D1" t="s">
        <v>1011</v>
      </c>
    </row>
    <row r="2" spans="1:4">
      <c r="A2" s="50">
        <v>0.74960648148148146</v>
      </c>
      <c r="C2" t="s">
        <v>712</v>
      </c>
      <c r="D2" t="s">
        <v>713</v>
      </c>
    </row>
    <row r="3" spans="1:4">
      <c r="A3" t="s">
        <v>651</v>
      </c>
      <c r="B3" t="s">
        <v>652</v>
      </c>
      <c r="C3" t="s">
        <v>714</v>
      </c>
      <c r="D3" t="s">
        <v>1012</v>
      </c>
    </row>
    <row r="4" spans="1:4">
      <c r="A4" t="s">
        <v>616</v>
      </c>
      <c r="B4" t="s">
        <v>617</v>
      </c>
      <c r="C4" t="s">
        <v>716</v>
      </c>
      <c r="D4" t="s">
        <v>717</v>
      </c>
    </row>
    <row r="5" spans="1:4">
      <c r="A5" t="s">
        <v>618</v>
      </c>
      <c r="B5" t="s">
        <v>619</v>
      </c>
      <c r="C5" t="s">
        <v>620</v>
      </c>
    </row>
    <row r="6" spans="1:4">
      <c r="A6" t="s">
        <v>616</v>
      </c>
      <c r="B6" t="s">
        <v>617</v>
      </c>
      <c r="C6" t="s">
        <v>716</v>
      </c>
      <c r="D6" t="s">
        <v>717</v>
      </c>
    </row>
    <row r="8" spans="1:4">
      <c r="A8">
        <v>1</v>
      </c>
      <c r="B8">
        <v>-7</v>
      </c>
      <c r="C8" t="s">
        <v>345</v>
      </c>
      <c r="D8" s="2">
        <v>1632038031.6600001</v>
      </c>
    </row>
    <row r="9" spans="1:4">
      <c r="A9" t="s">
        <v>315</v>
      </c>
      <c r="B9">
        <v>-4</v>
      </c>
      <c r="C9" t="s">
        <v>346</v>
      </c>
      <c r="D9">
        <v>687.88</v>
      </c>
    </row>
    <row r="10" spans="1:4">
      <c r="A10" t="s">
        <v>347</v>
      </c>
      <c r="B10">
        <v>-2</v>
      </c>
      <c r="C10" t="s">
        <v>348</v>
      </c>
      <c r="D10">
        <v>635.9</v>
      </c>
    </row>
    <row r="11" spans="1:4">
      <c r="A11" t="s">
        <v>349</v>
      </c>
      <c r="B11">
        <v>0</v>
      </c>
      <c r="C11" t="s">
        <v>348</v>
      </c>
      <c r="D11">
        <v>635.9</v>
      </c>
    </row>
    <row r="12" spans="1:4">
      <c r="A12" t="s">
        <v>351</v>
      </c>
      <c r="B12">
        <v>-5</v>
      </c>
      <c r="C12" t="s">
        <v>348</v>
      </c>
      <c r="D12">
        <v>635.9</v>
      </c>
    </row>
    <row r="13" spans="1:4">
      <c r="A13" t="s">
        <v>352</v>
      </c>
      <c r="B13">
        <v>-3</v>
      </c>
      <c r="C13" t="s">
        <v>348</v>
      </c>
      <c r="D13">
        <v>635.9</v>
      </c>
    </row>
    <row r="14" spans="1:4">
      <c r="A14" t="s">
        <v>353</v>
      </c>
      <c r="B14">
        <v>0</v>
      </c>
      <c r="C14" t="s">
        <v>354</v>
      </c>
      <c r="D14">
        <v>51.98</v>
      </c>
    </row>
    <row r="15" spans="1:4">
      <c r="A15" t="s">
        <v>355</v>
      </c>
      <c r="B15">
        <v>-2</v>
      </c>
      <c r="C15" t="s">
        <v>354</v>
      </c>
      <c r="D15">
        <v>51.98</v>
      </c>
    </row>
    <row r="16" spans="1:4">
      <c r="A16" t="s">
        <v>356</v>
      </c>
      <c r="B16">
        <v>-8</v>
      </c>
      <c r="C16" t="s">
        <v>354</v>
      </c>
      <c r="D16">
        <v>51.98</v>
      </c>
    </row>
    <row r="17" spans="1:4">
      <c r="A17" t="s">
        <v>357</v>
      </c>
      <c r="B17">
        <v>-6</v>
      </c>
      <c r="C17" t="s">
        <v>354</v>
      </c>
      <c r="D17">
        <v>51.98</v>
      </c>
    </row>
    <row r="18" spans="1:4">
      <c r="A18" t="s">
        <v>316</v>
      </c>
      <c r="B18">
        <v>-1</v>
      </c>
      <c r="C18" t="s">
        <v>358</v>
      </c>
      <c r="D18" s="2">
        <v>117751873.09999999</v>
      </c>
    </row>
    <row r="19" spans="1:4">
      <c r="A19" t="s">
        <v>359</v>
      </c>
      <c r="B19">
        <v>0</v>
      </c>
      <c r="C19" t="s">
        <v>360</v>
      </c>
      <c r="D19" s="2">
        <v>117751873.09999999</v>
      </c>
    </row>
    <row r="20" spans="1:4">
      <c r="A20" t="s">
        <v>361</v>
      </c>
      <c r="B20">
        <v>-3</v>
      </c>
      <c r="C20" t="s">
        <v>362</v>
      </c>
      <c r="D20" s="2">
        <v>117751873.09999999</v>
      </c>
    </row>
    <row r="21" spans="1:4">
      <c r="A21" t="s">
        <v>371</v>
      </c>
      <c r="B21">
        <v>-8</v>
      </c>
      <c r="C21" t="s">
        <v>372</v>
      </c>
      <c r="D21" s="2">
        <v>117751873.09999999</v>
      </c>
    </row>
    <row r="22" spans="1:4">
      <c r="A22" t="s">
        <v>373</v>
      </c>
      <c r="B22">
        <v>-9</v>
      </c>
      <c r="C22" t="s">
        <v>878</v>
      </c>
      <c r="D22" s="2">
        <v>117751873.09999999</v>
      </c>
    </row>
    <row r="23" spans="1:4">
      <c r="A23" t="s">
        <v>364</v>
      </c>
      <c r="B23">
        <v>-9</v>
      </c>
      <c r="C23" t="s">
        <v>365</v>
      </c>
      <c r="D23" s="2">
        <v>1507348347.52</v>
      </c>
    </row>
    <row r="24" spans="1:4">
      <c r="A24" t="s">
        <v>366</v>
      </c>
      <c r="B24">
        <v>-7</v>
      </c>
      <c r="C24" t="s">
        <v>367</v>
      </c>
      <c r="D24" s="2">
        <v>1507348347.52</v>
      </c>
    </row>
    <row r="25" spans="1:4">
      <c r="A25" t="s">
        <v>318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795</v>
      </c>
      <c r="D27" s="2">
        <v>688876225.20000005</v>
      </c>
    </row>
    <row r="28" spans="1:4">
      <c r="A28" t="s">
        <v>376</v>
      </c>
      <c r="B28">
        <v>-3</v>
      </c>
      <c r="C28" t="s">
        <v>377</v>
      </c>
      <c r="D28" s="2">
        <v>97899807.069999993</v>
      </c>
    </row>
    <row r="29" spans="1:4">
      <c r="A29" t="s">
        <v>378</v>
      </c>
      <c r="B29">
        <v>-6</v>
      </c>
      <c r="C29" t="s">
        <v>379</v>
      </c>
      <c r="D29" s="2">
        <v>97899807.069999993</v>
      </c>
    </row>
    <row r="30" spans="1:4">
      <c r="A30" t="s">
        <v>380</v>
      </c>
      <c r="B30">
        <v>-4</v>
      </c>
      <c r="C30" t="s">
        <v>879</v>
      </c>
      <c r="D30" s="2">
        <v>97899807.069999993</v>
      </c>
    </row>
    <row r="31" spans="1:4">
      <c r="A31" t="s">
        <v>317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880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319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1013</v>
      </c>
      <c r="D37" s="2">
        <v>1758669.46</v>
      </c>
    </row>
    <row r="38" spans="1:4">
      <c r="A38" t="s">
        <v>18</v>
      </c>
      <c r="B38">
        <v>-1</v>
      </c>
      <c r="C38" t="s">
        <v>797</v>
      </c>
      <c r="D38" s="2">
        <v>335347.78000000003</v>
      </c>
    </row>
    <row r="39" spans="1:4">
      <c r="A39" t="s">
        <v>19</v>
      </c>
      <c r="B39">
        <v>0</v>
      </c>
      <c r="C39" t="s">
        <v>798</v>
      </c>
      <c r="D39" s="2">
        <v>1423321.68</v>
      </c>
    </row>
    <row r="40" spans="1:4">
      <c r="A40" t="s">
        <v>320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968</v>
      </c>
      <c r="D42" s="2">
        <v>57498.64</v>
      </c>
    </row>
    <row r="43" spans="1:4">
      <c r="A43" t="s">
        <v>24</v>
      </c>
      <c r="B43">
        <v>-2</v>
      </c>
      <c r="C43" t="s">
        <v>799</v>
      </c>
      <c r="D43" s="2">
        <v>42278.41</v>
      </c>
    </row>
    <row r="44" spans="1:4">
      <c r="A44" t="s">
        <v>25</v>
      </c>
      <c r="B44">
        <v>0</v>
      </c>
      <c r="C44" t="s">
        <v>800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389</v>
      </c>
      <c r="B46">
        <v>0</v>
      </c>
      <c r="C46" t="s">
        <v>941</v>
      </c>
      <c r="D46" s="2">
        <v>1183278.52</v>
      </c>
    </row>
    <row r="47" spans="1:4">
      <c r="A47" t="s">
        <v>395</v>
      </c>
      <c r="B47">
        <v>-2</v>
      </c>
      <c r="C47" t="s">
        <v>944</v>
      </c>
      <c r="D47" s="2">
        <v>1183278.52</v>
      </c>
    </row>
    <row r="48" spans="1:4">
      <c r="A48" t="s">
        <v>675</v>
      </c>
      <c r="B48">
        <v>-5</v>
      </c>
      <c r="C48" t="s">
        <v>1014</v>
      </c>
      <c r="D48" s="2">
        <v>53544.480000000003</v>
      </c>
    </row>
    <row r="49" spans="1:4">
      <c r="A49" t="s">
        <v>676</v>
      </c>
      <c r="B49">
        <v>-3</v>
      </c>
      <c r="C49" t="s">
        <v>881</v>
      </c>
      <c r="D49" s="2">
        <v>53544.480000000003</v>
      </c>
    </row>
    <row r="50" spans="1:4">
      <c r="A50" t="s">
        <v>882</v>
      </c>
      <c r="B50">
        <v>-2</v>
      </c>
      <c r="C50" t="s">
        <v>883</v>
      </c>
      <c r="D50" s="2">
        <v>3878274.07</v>
      </c>
    </row>
    <row r="51" spans="1:4">
      <c r="A51" t="s">
        <v>884</v>
      </c>
      <c r="B51">
        <v>-8</v>
      </c>
      <c r="C51" t="s">
        <v>885</v>
      </c>
      <c r="D51" s="2">
        <v>3878274.07</v>
      </c>
    </row>
    <row r="52" spans="1:4">
      <c r="A52" t="s">
        <v>886</v>
      </c>
      <c r="B52">
        <v>-2</v>
      </c>
      <c r="C52" t="s">
        <v>887</v>
      </c>
      <c r="D52" s="2">
        <v>3878274.07</v>
      </c>
    </row>
    <row r="53" spans="1:4">
      <c r="A53" t="s">
        <v>302</v>
      </c>
      <c r="B53">
        <v>-2</v>
      </c>
      <c r="C53" t="s">
        <v>303</v>
      </c>
      <c r="D53" s="2">
        <v>5857.99</v>
      </c>
    </row>
    <row r="54" spans="1:4">
      <c r="A54" t="s">
        <v>304</v>
      </c>
      <c r="B54">
        <v>-7</v>
      </c>
      <c r="C54" t="s">
        <v>303</v>
      </c>
      <c r="D54" s="2">
        <v>5857.99</v>
      </c>
    </row>
    <row r="55" spans="1:4">
      <c r="A55" t="s">
        <v>305</v>
      </c>
      <c r="B55">
        <v>-4</v>
      </c>
      <c r="C55" t="s">
        <v>888</v>
      </c>
      <c r="D55" s="2">
        <v>5857.99</v>
      </c>
    </row>
    <row r="56" spans="1:4">
      <c r="A56">
        <v>2</v>
      </c>
      <c r="B56">
        <v>-3</v>
      </c>
      <c r="C56" t="s">
        <v>621</v>
      </c>
      <c r="D56" s="2">
        <v>2052857494.0799999</v>
      </c>
    </row>
    <row r="57" spans="1:4">
      <c r="A57" t="s">
        <v>321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268</v>
      </c>
      <c r="B60">
        <v>-2</v>
      </c>
      <c r="C60" t="s">
        <v>398</v>
      </c>
      <c r="D60" s="2">
        <v>1485670937.0699999</v>
      </c>
    </row>
    <row r="61" spans="1:4">
      <c r="A61" t="s">
        <v>269</v>
      </c>
      <c r="B61">
        <v>0</v>
      </c>
      <c r="C61" t="s">
        <v>1015</v>
      </c>
      <c r="D61" s="2">
        <v>1486623576.26</v>
      </c>
    </row>
    <row r="62" spans="1:4">
      <c r="A62" t="s">
        <v>653</v>
      </c>
      <c r="B62">
        <v>-9</v>
      </c>
      <c r="C62" t="s">
        <v>654</v>
      </c>
      <c r="D62" s="2">
        <v>-952639.19</v>
      </c>
    </row>
    <row r="63" spans="1:4">
      <c r="A63" t="s">
        <v>270</v>
      </c>
      <c r="B63">
        <v>-9</v>
      </c>
      <c r="C63" t="s">
        <v>399</v>
      </c>
      <c r="D63" s="2">
        <v>176358000</v>
      </c>
    </row>
    <row r="64" spans="1:4">
      <c r="A64" t="s">
        <v>271</v>
      </c>
      <c r="B64">
        <v>-7</v>
      </c>
      <c r="C64" t="s">
        <v>400</v>
      </c>
      <c r="D64" s="2">
        <v>176358000</v>
      </c>
    </row>
    <row r="65" spans="1:4">
      <c r="A65" t="s">
        <v>272</v>
      </c>
      <c r="B65">
        <v>-1</v>
      </c>
      <c r="C65" t="s">
        <v>401</v>
      </c>
      <c r="D65" s="2">
        <v>32683799.68</v>
      </c>
    </row>
    <row r="66" spans="1:4">
      <c r="A66" t="s">
        <v>273</v>
      </c>
      <c r="B66">
        <v>0</v>
      </c>
      <c r="C66" t="s">
        <v>402</v>
      </c>
      <c r="D66" s="2">
        <v>162276000</v>
      </c>
    </row>
    <row r="67" spans="1:4">
      <c r="A67" t="s">
        <v>274</v>
      </c>
      <c r="B67">
        <v>-8</v>
      </c>
      <c r="C67" t="s">
        <v>403</v>
      </c>
      <c r="D67" s="2">
        <v>-129592200.31999999</v>
      </c>
    </row>
    <row r="68" spans="1:4">
      <c r="A68" t="s">
        <v>275</v>
      </c>
      <c r="B68">
        <v>-8</v>
      </c>
      <c r="C68" t="s">
        <v>276</v>
      </c>
      <c r="D68" s="2">
        <v>146024147.78</v>
      </c>
    </row>
    <row r="69" spans="1:4">
      <c r="A69" t="s">
        <v>278</v>
      </c>
      <c r="B69">
        <v>-4</v>
      </c>
      <c r="C69" t="s">
        <v>404</v>
      </c>
      <c r="D69" s="2">
        <v>23111134.75</v>
      </c>
    </row>
    <row r="70" spans="1:4">
      <c r="A70" t="s">
        <v>279</v>
      </c>
      <c r="B70">
        <v>-2</v>
      </c>
      <c r="C70" t="s">
        <v>405</v>
      </c>
      <c r="D70" s="2">
        <v>6993684.9100000001</v>
      </c>
    </row>
    <row r="71" spans="1:4">
      <c r="A71" t="s">
        <v>406</v>
      </c>
      <c r="B71">
        <v>0</v>
      </c>
      <c r="C71" t="s">
        <v>407</v>
      </c>
      <c r="D71" s="2">
        <v>39408512.359999999</v>
      </c>
    </row>
    <row r="72" spans="1:4">
      <c r="A72" t="s">
        <v>280</v>
      </c>
      <c r="B72">
        <v>0</v>
      </c>
      <c r="C72" t="s">
        <v>408</v>
      </c>
      <c r="D72" s="2">
        <v>1874310.73</v>
      </c>
    </row>
    <row r="73" spans="1:4">
      <c r="A73" t="s">
        <v>281</v>
      </c>
      <c r="B73">
        <v>-9</v>
      </c>
      <c r="C73" t="s">
        <v>409</v>
      </c>
      <c r="D73" s="2">
        <v>2.5</v>
      </c>
    </row>
    <row r="74" spans="1:4">
      <c r="A74" t="s">
        <v>282</v>
      </c>
      <c r="B74">
        <v>-7</v>
      </c>
      <c r="C74" t="s">
        <v>410</v>
      </c>
      <c r="D74" s="2">
        <v>32684684.059999999</v>
      </c>
    </row>
    <row r="75" spans="1:4">
      <c r="A75" t="s">
        <v>284</v>
      </c>
      <c r="B75">
        <v>-1</v>
      </c>
      <c r="C75" t="s">
        <v>412</v>
      </c>
      <c r="D75" s="2">
        <v>37404565.130000003</v>
      </c>
    </row>
    <row r="76" spans="1:4">
      <c r="A76" t="s">
        <v>413</v>
      </c>
      <c r="B76">
        <v>0</v>
      </c>
      <c r="C76" t="s">
        <v>1016</v>
      </c>
      <c r="D76" s="2">
        <v>1010953.34</v>
      </c>
    </row>
    <row r="77" spans="1:4">
      <c r="A77" t="s">
        <v>690</v>
      </c>
      <c r="B77">
        <v>0</v>
      </c>
      <c r="C77" t="s">
        <v>889</v>
      </c>
      <c r="D77" s="2">
        <v>3536300</v>
      </c>
    </row>
    <row r="78" spans="1:4">
      <c r="A78" t="s">
        <v>285</v>
      </c>
      <c r="B78">
        <v>-4</v>
      </c>
      <c r="C78" t="s">
        <v>415</v>
      </c>
      <c r="D78" s="2">
        <v>79281286</v>
      </c>
    </row>
    <row r="79" spans="1:4">
      <c r="A79" t="s">
        <v>286</v>
      </c>
      <c r="B79">
        <v>-2</v>
      </c>
      <c r="C79" t="s">
        <v>416</v>
      </c>
      <c r="D79" s="2">
        <v>79281286</v>
      </c>
    </row>
    <row r="80" spans="1:4">
      <c r="A80" t="s">
        <v>287</v>
      </c>
      <c r="B80">
        <v>-7</v>
      </c>
      <c r="C80" t="s">
        <v>890</v>
      </c>
      <c r="D80" s="2">
        <v>104734212</v>
      </c>
    </row>
    <row r="81" spans="1:4">
      <c r="A81" t="s">
        <v>288</v>
      </c>
      <c r="B81">
        <v>-5</v>
      </c>
      <c r="C81" t="s">
        <v>418</v>
      </c>
      <c r="D81" s="2">
        <v>190425840</v>
      </c>
    </row>
    <row r="82" spans="1:4">
      <c r="A82" t="s">
        <v>289</v>
      </c>
      <c r="B82">
        <v>-3</v>
      </c>
      <c r="C82" t="s">
        <v>419</v>
      </c>
      <c r="D82" s="2">
        <v>-85691628</v>
      </c>
    </row>
    <row r="83" spans="1:4">
      <c r="A83" t="s">
        <v>749</v>
      </c>
      <c r="B83">
        <v>0</v>
      </c>
      <c r="C83" t="s">
        <v>891</v>
      </c>
      <c r="D83" s="2">
        <v>62580998.619999997</v>
      </c>
    </row>
    <row r="84" spans="1:4">
      <c r="A84" t="s">
        <v>751</v>
      </c>
      <c r="B84">
        <v>-8</v>
      </c>
      <c r="C84" t="s">
        <v>693</v>
      </c>
      <c r="D84" s="2">
        <v>66011000</v>
      </c>
    </row>
    <row r="85" spans="1:4">
      <c r="A85" t="s">
        <v>753</v>
      </c>
      <c r="B85">
        <v>-6</v>
      </c>
      <c r="C85" t="s">
        <v>746</v>
      </c>
      <c r="D85" s="2">
        <v>-3430001.38</v>
      </c>
    </row>
    <row r="86" spans="1:4">
      <c r="A86" t="s">
        <v>1017</v>
      </c>
      <c r="B86">
        <v>0</v>
      </c>
      <c r="C86" t="s">
        <v>1018</v>
      </c>
      <c r="D86" s="2">
        <v>-34475887.07</v>
      </c>
    </row>
    <row r="87" spans="1:4">
      <c r="A87" t="s">
        <v>1019</v>
      </c>
      <c r="B87">
        <v>-4</v>
      </c>
      <c r="C87" t="s">
        <v>1020</v>
      </c>
      <c r="D87" s="2">
        <v>-34475887.07</v>
      </c>
    </row>
    <row r="88" spans="1:4">
      <c r="A88" t="s">
        <v>1021</v>
      </c>
      <c r="B88">
        <v>-9</v>
      </c>
      <c r="C88" t="s">
        <v>1022</v>
      </c>
      <c r="D88" s="2">
        <v>-34475887.07</v>
      </c>
    </row>
    <row r="89" spans="1:4">
      <c r="A89" t="s">
        <v>322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420</v>
      </c>
      <c r="B91">
        <v>-8</v>
      </c>
      <c r="C91" t="s">
        <v>421</v>
      </c>
      <c r="D91" s="2">
        <v>1500</v>
      </c>
    </row>
    <row r="92" spans="1:4">
      <c r="A92" t="s">
        <v>422</v>
      </c>
      <c r="B92">
        <v>0</v>
      </c>
      <c r="C92" t="s">
        <v>423</v>
      </c>
      <c r="D92" s="2">
        <v>1500</v>
      </c>
    </row>
    <row r="93" spans="1:4">
      <c r="A93" t="s">
        <v>424</v>
      </c>
      <c r="B93">
        <v>-9</v>
      </c>
      <c r="C93" t="s">
        <v>892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425</v>
      </c>
      <c r="D95" s="2">
        <v>-1500</v>
      </c>
    </row>
    <row r="96" spans="1:4">
      <c r="A96" t="s">
        <v>39</v>
      </c>
      <c r="B96">
        <v>-4</v>
      </c>
      <c r="C96" t="s">
        <v>893</v>
      </c>
      <c r="D96" s="2">
        <v>-1500</v>
      </c>
    </row>
    <row r="97" spans="1:4">
      <c r="A97">
        <v>3</v>
      </c>
      <c r="B97">
        <v>0</v>
      </c>
      <c r="C97" t="s">
        <v>625</v>
      </c>
      <c r="D97" s="2">
        <v>114218157.56</v>
      </c>
    </row>
    <row r="98" spans="1:4">
      <c r="A98" t="s">
        <v>626</v>
      </c>
      <c r="B98">
        <v>0</v>
      </c>
      <c r="C98" t="s">
        <v>625</v>
      </c>
      <c r="D98" s="2">
        <v>114218157.56</v>
      </c>
    </row>
    <row r="99" spans="1:4">
      <c r="A99" t="s">
        <v>627</v>
      </c>
      <c r="B99">
        <v>-3</v>
      </c>
      <c r="C99" t="s">
        <v>628</v>
      </c>
      <c r="D99" s="2">
        <v>114218157.56</v>
      </c>
    </row>
    <row r="100" spans="1:4">
      <c r="A100" t="s">
        <v>629</v>
      </c>
      <c r="B100">
        <v>-7</v>
      </c>
      <c r="C100" t="s">
        <v>630</v>
      </c>
      <c r="D100" s="2">
        <v>114218157.56</v>
      </c>
    </row>
    <row r="101" spans="1:4">
      <c r="A101" t="s">
        <v>631</v>
      </c>
      <c r="B101">
        <v>-3</v>
      </c>
      <c r="C101" t="s">
        <v>630</v>
      </c>
      <c r="D101" s="2">
        <v>114218157.56</v>
      </c>
    </row>
    <row r="102" spans="1:4">
      <c r="A102" t="s">
        <v>632</v>
      </c>
      <c r="B102">
        <v>-8</v>
      </c>
      <c r="C102" t="s">
        <v>633</v>
      </c>
      <c r="D102" s="2">
        <v>42865000</v>
      </c>
    </row>
    <row r="103" spans="1:4">
      <c r="A103" t="s">
        <v>634</v>
      </c>
      <c r="B103">
        <v>-6</v>
      </c>
      <c r="C103" t="s">
        <v>635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334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1023</v>
      </c>
      <c r="D109" s="2">
        <v>20906999.82</v>
      </c>
    </row>
    <row r="110" spans="1:4">
      <c r="A110" t="s">
        <v>50</v>
      </c>
      <c r="B110">
        <v>-2</v>
      </c>
      <c r="C110" t="s">
        <v>1024</v>
      </c>
      <c r="D110" s="2">
        <v>13775086.5</v>
      </c>
    </row>
    <row r="111" spans="1:4">
      <c r="A111" t="s">
        <v>1025</v>
      </c>
      <c r="B111">
        <v>0</v>
      </c>
      <c r="C111" t="s">
        <v>1026</v>
      </c>
      <c r="D111" s="2">
        <v>137242051.50999999</v>
      </c>
    </row>
    <row r="112" spans="1:4">
      <c r="A112" t="s">
        <v>1027</v>
      </c>
      <c r="B112">
        <v>-9</v>
      </c>
      <c r="C112" t="s">
        <v>1028</v>
      </c>
      <c r="D112" s="2">
        <v>43848670.549999997</v>
      </c>
    </row>
    <row r="113" spans="1:4">
      <c r="A113" t="s">
        <v>1029</v>
      </c>
      <c r="B113">
        <v>-7</v>
      </c>
      <c r="C113" t="s">
        <v>1030</v>
      </c>
      <c r="D113" s="2">
        <v>33671.15</v>
      </c>
    </row>
    <row r="114" spans="1:4">
      <c r="A114" t="s">
        <v>1031</v>
      </c>
      <c r="B114">
        <v>-5</v>
      </c>
      <c r="C114" t="s">
        <v>1032</v>
      </c>
      <c r="D114" s="2">
        <v>1313609.95</v>
      </c>
    </row>
    <row r="115" spans="1:4">
      <c r="A115" t="s">
        <v>1033</v>
      </c>
      <c r="B115">
        <v>-1</v>
      </c>
      <c r="C115" t="s">
        <v>1034</v>
      </c>
      <c r="D115" s="2">
        <v>10080779.98</v>
      </c>
    </row>
    <row r="116" spans="1:4">
      <c r="A116" t="s">
        <v>1035</v>
      </c>
      <c r="B116">
        <v>0</v>
      </c>
      <c r="C116" t="s">
        <v>1036</v>
      </c>
      <c r="D116" s="2">
        <v>421748.44</v>
      </c>
    </row>
    <row r="117" spans="1:4">
      <c r="A117" t="s">
        <v>1037</v>
      </c>
      <c r="B117">
        <v>-8</v>
      </c>
      <c r="C117" t="s">
        <v>1038</v>
      </c>
      <c r="D117" s="2">
        <v>651422.4</v>
      </c>
    </row>
    <row r="118" spans="1:4">
      <c r="A118" t="s">
        <v>1039</v>
      </c>
      <c r="B118">
        <v>-6</v>
      </c>
      <c r="C118" t="s">
        <v>1040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801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802</v>
      </c>
      <c r="D127" s="2">
        <v>3062158.43</v>
      </c>
    </row>
    <row r="128" spans="1:4">
      <c r="A128" t="s">
        <v>64</v>
      </c>
      <c r="B128">
        <v>-1</v>
      </c>
      <c r="C128" t="s">
        <v>803</v>
      </c>
      <c r="D128" s="2">
        <v>1891081.36</v>
      </c>
    </row>
    <row r="129" spans="1:4">
      <c r="A129" t="s">
        <v>65</v>
      </c>
      <c r="B129">
        <v>0</v>
      </c>
      <c r="C129" t="s">
        <v>804</v>
      </c>
      <c r="D129" s="2">
        <v>199366.42</v>
      </c>
    </row>
    <row r="130" spans="1:4">
      <c r="A130" t="s">
        <v>66</v>
      </c>
      <c r="B130">
        <v>-8</v>
      </c>
      <c r="C130" t="s">
        <v>805</v>
      </c>
      <c r="D130" s="2">
        <v>574947.17000000004</v>
      </c>
    </row>
    <row r="131" spans="1:4">
      <c r="A131" t="s">
        <v>67</v>
      </c>
      <c r="B131">
        <v>-4</v>
      </c>
      <c r="C131" t="s">
        <v>896</v>
      </c>
      <c r="D131" s="2">
        <v>147154.07</v>
      </c>
    </row>
    <row r="132" spans="1:4">
      <c r="A132" t="s">
        <v>68</v>
      </c>
      <c r="B132">
        <v>0</v>
      </c>
      <c r="C132" t="s">
        <v>806</v>
      </c>
      <c r="D132" s="2">
        <v>44904</v>
      </c>
    </row>
    <row r="133" spans="1:4">
      <c r="A133" t="s">
        <v>438</v>
      </c>
      <c r="B133">
        <v>0</v>
      </c>
      <c r="C133" t="s">
        <v>807</v>
      </c>
      <c r="D133" s="2">
        <v>37300.35</v>
      </c>
    </row>
    <row r="134" spans="1:4">
      <c r="A134" t="s">
        <v>440</v>
      </c>
      <c r="B134">
        <v>-9</v>
      </c>
      <c r="C134" t="s">
        <v>808</v>
      </c>
      <c r="D134" s="2">
        <v>9602.9599999999991</v>
      </c>
    </row>
    <row r="135" spans="1:4">
      <c r="A135" t="s">
        <v>442</v>
      </c>
      <c r="B135">
        <v>-7</v>
      </c>
      <c r="C135" t="s">
        <v>809</v>
      </c>
      <c r="D135" s="2">
        <v>29683.919999999998</v>
      </c>
    </row>
    <row r="136" spans="1:4">
      <c r="A136" t="s">
        <v>444</v>
      </c>
      <c r="B136">
        <v>-5</v>
      </c>
      <c r="C136" t="s">
        <v>810</v>
      </c>
      <c r="D136" s="2">
        <v>10414.31</v>
      </c>
    </row>
    <row r="137" spans="1:4">
      <c r="A137" t="s">
        <v>69</v>
      </c>
      <c r="B137">
        <v>-3</v>
      </c>
      <c r="C137" t="s">
        <v>811</v>
      </c>
      <c r="D137" s="2">
        <v>30852.19</v>
      </c>
    </row>
    <row r="138" spans="1:4">
      <c r="A138" t="s">
        <v>70</v>
      </c>
      <c r="B138">
        <v>-1</v>
      </c>
      <c r="C138" t="s">
        <v>948</v>
      </c>
      <c r="D138" s="2">
        <v>64239.23</v>
      </c>
    </row>
    <row r="139" spans="1:4">
      <c r="A139" t="s">
        <v>71</v>
      </c>
      <c r="B139">
        <v>0</v>
      </c>
      <c r="C139" t="s">
        <v>812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813</v>
      </c>
      <c r="D141" s="2">
        <v>107688.12</v>
      </c>
    </row>
    <row r="142" spans="1:4">
      <c r="A142" t="s">
        <v>76</v>
      </c>
      <c r="B142">
        <v>-8</v>
      </c>
      <c r="C142" t="s">
        <v>814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1041</v>
      </c>
      <c r="D144" s="2">
        <v>887727</v>
      </c>
    </row>
    <row r="145" spans="1:4">
      <c r="A145" t="s">
        <v>80</v>
      </c>
      <c r="B145">
        <v>-1</v>
      </c>
      <c r="C145" t="s">
        <v>897</v>
      </c>
      <c r="D145" s="2">
        <v>19250.259999999998</v>
      </c>
    </row>
    <row r="146" spans="1:4">
      <c r="A146" t="s">
        <v>81</v>
      </c>
      <c r="B146">
        <v>-8</v>
      </c>
      <c r="C146" t="s">
        <v>815</v>
      </c>
      <c r="D146" s="2">
        <v>259438</v>
      </c>
    </row>
    <row r="147" spans="1:4">
      <c r="A147" t="s">
        <v>1042</v>
      </c>
      <c r="B147">
        <v>0</v>
      </c>
      <c r="C147" t="s">
        <v>1043</v>
      </c>
      <c r="D147" s="2">
        <v>1191.45</v>
      </c>
    </row>
    <row r="148" spans="1:4">
      <c r="A148" t="s">
        <v>898</v>
      </c>
      <c r="B148">
        <v>-9</v>
      </c>
      <c r="C148" t="s">
        <v>1044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816</v>
      </c>
      <c r="D150" s="2">
        <v>306301.55</v>
      </c>
    </row>
    <row r="151" spans="1:4">
      <c r="A151" t="s">
        <v>85</v>
      </c>
      <c r="B151">
        <v>-3</v>
      </c>
      <c r="C151" t="s">
        <v>817</v>
      </c>
      <c r="D151" s="2">
        <v>286562.59000000003</v>
      </c>
    </row>
    <row r="152" spans="1:4">
      <c r="A152" t="s">
        <v>86</v>
      </c>
      <c r="B152">
        <v>-1</v>
      </c>
      <c r="C152" t="s">
        <v>818</v>
      </c>
      <c r="D152" s="2">
        <v>19738.96</v>
      </c>
    </row>
    <row r="153" spans="1:4">
      <c r="A153" t="s">
        <v>87</v>
      </c>
      <c r="B153">
        <v>-7</v>
      </c>
      <c r="C153" t="s">
        <v>819</v>
      </c>
      <c r="D153" s="2">
        <v>1013678.03</v>
      </c>
    </row>
    <row r="154" spans="1:4">
      <c r="A154" t="s">
        <v>88</v>
      </c>
      <c r="B154">
        <v>-5</v>
      </c>
      <c r="C154" t="s">
        <v>820</v>
      </c>
      <c r="D154" s="2">
        <v>1013678.03</v>
      </c>
    </row>
    <row r="155" spans="1:4">
      <c r="A155" t="s">
        <v>89</v>
      </c>
      <c r="B155">
        <v>-2</v>
      </c>
      <c r="C155" t="s">
        <v>821</v>
      </c>
      <c r="D155" s="2">
        <v>428604.79</v>
      </c>
    </row>
    <row r="156" spans="1:4">
      <c r="A156" t="s">
        <v>637</v>
      </c>
      <c r="B156">
        <v>0</v>
      </c>
      <c r="C156" t="s">
        <v>822</v>
      </c>
      <c r="D156" s="2">
        <v>404796.91</v>
      </c>
    </row>
    <row r="157" spans="1:4">
      <c r="A157" t="s">
        <v>90</v>
      </c>
      <c r="B157">
        <v>-9</v>
      </c>
      <c r="C157" t="s">
        <v>823</v>
      </c>
      <c r="D157" s="2">
        <v>23807.88</v>
      </c>
    </row>
    <row r="158" spans="1:4">
      <c r="A158" t="s">
        <v>91</v>
      </c>
      <c r="B158">
        <v>0</v>
      </c>
      <c r="C158" t="s">
        <v>824</v>
      </c>
      <c r="D158" s="2">
        <v>157098.84</v>
      </c>
    </row>
    <row r="159" spans="1:4">
      <c r="A159" t="s">
        <v>92</v>
      </c>
      <c r="B159">
        <v>-9</v>
      </c>
      <c r="C159" t="s">
        <v>825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826</v>
      </c>
      <c r="D162" s="2">
        <v>1074100</v>
      </c>
    </row>
    <row r="163" spans="1:4">
      <c r="A163" t="s">
        <v>97</v>
      </c>
      <c r="B163">
        <v>-9</v>
      </c>
      <c r="C163" t="s">
        <v>827</v>
      </c>
      <c r="D163" s="2">
        <v>1424834.65</v>
      </c>
    </row>
    <row r="164" spans="1:4">
      <c r="A164" t="s">
        <v>98</v>
      </c>
      <c r="B164">
        <v>-7</v>
      </c>
      <c r="C164" t="s">
        <v>900</v>
      </c>
      <c r="D164" s="2">
        <v>42742.81</v>
      </c>
    </row>
    <row r="165" spans="1:4">
      <c r="A165" t="s">
        <v>99</v>
      </c>
      <c r="B165">
        <v>-5</v>
      </c>
      <c r="C165" t="s">
        <v>901</v>
      </c>
      <c r="D165" s="2">
        <v>69735.78</v>
      </c>
    </row>
    <row r="166" spans="1:4">
      <c r="A166" t="s">
        <v>100</v>
      </c>
      <c r="B166">
        <v>-1</v>
      </c>
      <c r="C166" t="s">
        <v>828</v>
      </c>
      <c r="D166" s="2">
        <v>820586.71</v>
      </c>
    </row>
    <row r="167" spans="1:4">
      <c r="A167" t="s">
        <v>101</v>
      </c>
      <c r="B167">
        <v>-8</v>
      </c>
      <c r="C167" t="s">
        <v>829</v>
      </c>
      <c r="D167" s="2">
        <v>43236.51</v>
      </c>
    </row>
    <row r="168" spans="1:4">
      <c r="A168" t="s">
        <v>102</v>
      </c>
      <c r="B168">
        <v>-4</v>
      </c>
      <c r="C168" t="s">
        <v>830</v>
      </c>
      <c r="D168" s="2">
        <v>265394.40000000002</v>
      </c>
    </row>
    <row r="169" spans="1:4">
      <c r="A169" t="s">
        <v>103</v>
      </c>
      <c r="B169">
        <v>-2</v>
      </c>
      <c r="C169" t="s">
        <v>831</v>
      </c>
      <c r="D169" s="2">
        <v>35864.04</v>
      </c>
    </row>
    <row r="170" spans="1:4">
      <c r="A170" t="s">
        <v>104</v>
      </c>
      <c r="B170">
        <v>0</v>
      </c>
      <c r="C170" t="s">
        <v>902</v>
      </c>
      <c r="D170" s="2">
        <v>48254.87</v>
      </c>
    </row>
    <row r="171" spans="1:4">
      <c r="A171" t="s">
        <v>105</v>
      </c>
      <c r="B171">
        <v>-9</v>
      </c>
      <c r="C171" t="s">
        <v>903</v>
      </c>
      <c r="D171" s="2">
        <v>12.25</v>
      </c>
    </row>
    <row r="172" spans="1:4">
      <c r="A172" t="s">
        <v>475</v>
      </c>
      <c r="B172">
        <v>-1</v>
      </c>
      <c r="C172" t="s">
        <v>1045</v>
      </c>
      <c r="D172" s="2">
        <v>99853.5</v>
      </c>
    </row>
    <row r="173" spans="1:4">
      <c r="A173" t="s">
        <v>604</v>
      </c>
      <c r="B173">
        <v>-4</v>
      </c>
      <c r="C173" t="s">
        <v>949</v>
      </c>
      <c r="D173" s="2">
        <v>23428</v>
      </c>
    </row>
    <row r="174" spans="1:4">
      <c r="A174" t="s">
        <v>950</v>
      </c>
      <c r="B174">
        <v>0</v>
      </c>
      <c r="C174" t="s">
        <v>1046</v>
      </c>
      <c r="D174" s="2">
        <v>23428</v>
      </c>
    </row>
    <row r="175" spans="1:4">
      <c r="A175" t="s">
        <v>952</v>
      </c>
      <c r="B175">
        <v>0</v>
      </c>
      <c r="C175" t="s">
        <v>1047</v>
      </c>
      <c r="D175" s="2">
        <v>23428</v>
      </c>
    </row>
    <row r="176" spans="1:4">
      <c r="A176" t="s">
        <v>1048</v>
      </c>
      <c r="B176">
        <v>-7</v>
      </c>
      <c r="C176" t="s">
        <v>1049</v>
      </c>
      <c r="D176" s="2">
        <v>111766.69</v>
      </c>
    </row>
    <row r="177" spans="1:4">
      <c r="A177" t="s">
        <v>1050</v>
      </c>
      <c r="B177">
        <v>-9</v>
      </c>
      <c r="C177" t="s">
        <v>1051</v>
      </c>
      <c r="D177" s="2">
        <v>111766.69</v>
      </c>
    </row>
    <row r="178" spans="1:4">
      <c r="A178" t="s">
        <v>1052</v>
      </c>
      <c r="B178">
        <v>-7</v>
      </c>
      <c r="C178" t="s">
        <v>1051</v>
      </c>
      <c r="D178" s="2">
        <v>111766.69</v>
      </c>
    </row>
    <row r="179" spans="1:4">
      <c r="A179" t="s">
        <v>754</v>
      </c>
      <c r="B179">
        <v>-6</v>
      </c>
      <c r="C179" t="s">
        <v>832</v>
      </c>
      <c r="D179" s="2">
        <v>93620.64</v>
      </c>
    </row>
    <row r="180" spans="1:4">
      <c r="A180" t="s">
        <v>755</v>
      </c>
      <c r="B180">
        <v>-1</v>
      </c>
      <c r="C180" t="s">
        <v>832</v>
      </c>
      <c r="D180" s="2">
        <v>93620.64</v>
      </c>
    </row>
    <row r="181" spans="1:4">
      <c r="A181" t="s">
        <v>756</v>
      </c>
      <c r="B181">
        <v>0</v>
      </c>
      <c r="C181" t="s">
        <v>789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833</v>
      </c>
      <c r="D183" s="2">
        <v>35912.519999999997</v>
      </c>
    </row>
    <row r="184" spans="1:4">
      <c r="A184" t="s">
        <v>109</v>
      </c>
      <c r="B184">
        <v>-8</v>
      </c>
      <c r="C184" t="s">
        <v>834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1053</v>
      </c>
      <c r="D186" s="2">
        <v>4032176.79</v>
      </c>
    </row>
    <row r="187" spans="1:4">
      <c r="A187" t="s">
        <v>113</v>
      </c>
      <c r="B187">
        <v>0</v>
      </c>
      <c r="C187" t="s">
        <v>1054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678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1055</v>
      </c>
      <c r="D192" s="2">
        <v>53795.34</v>
      </c>
    </row>
    <row r="193" spans="1:8">
      <c r="A193" t="s">
        <v>121</v>
      </c>
      <c r="B193">
        <v>-3</v>
      </c>
      <c r="C193" t="s">
        <v>1055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835</v>
      </c>
      <c r="D195" s="2">
        <v>254791.57</v>
      </c>
      <c r="H195" t="s">
        <v>1122</v>
      </c>
    </row>
    <row r="196" spans="1:8">
      <c r="A196" t="s">
        <v>125</v>
      </c>
      <c r="B196">
        <v>-6</v>
      </c>
      <c r="C196" t="s">
        <v>1056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1057</v>
      </c>
      <c r="B198">
        <v>-5</v>
      </c>
      <c r="C198" t="s">
        <v>1058</v>
      </c>
      <c r="D198" s="2">
        <v>34475887.07</v>
      </c>
    </row>
    <row r="199" spans="1:8">
      <c r="A199" t="s">
        <v>1059</v>
      </c>
      <c r="B199">
        <v>-6</v>
      </c>
      <c r="C199" t="s">
        <v>1060</v>
      </c>
      <c r="D199" s="2">
        <v>34475887.07</v>
      </c>
    </row>
    <row r="200" spans="1:8">
      <c r="A200" t="s">
        <v>1061</v>
      </c>
      <c r="B200">
        <v>-3</v>
      </c>
      <c r="C200" t="s">
        <v>1062</v>
      </c>
      <c r="D200" s="2">
        <v>34475887.07</v>
      </c>
    </row>
    <row r="201" spans="1:8">
      <c r="A201" t="s">
        <v>337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836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837</v>
      </c>
      <c r="D210" s="2">
        <v>917.26</v>
      </c>
    </row>
    <row r="211" spans="1:4">
      <c r="A211" t="s">
        <v>501</v>
      </c>
      <c r="B211">
        <v>0</v>
      </c>
      <c r="C211" t="s">
        <v>1063</v>
      </c>
      <c r="D211" s="2">
        <v>7853.7</v>
      </c>
    </row>
    <row r="212" spans="1:4">
      <c r="A212" t="s">
        <v>338</v>
      </c>
      <c r="B212">
        <v>-8</v>
      </c>
      <c r="C212" t="s">
        <v>1064</v>
      </c>
      <c r="D212" s="2">
        <v>1984034.76</v>
      </c>
    </row>
    <row r="213" spans="1:4">
      <c r="A213" t="s">
        <v>145</v>
      </c>
      <c r="B213">
        <v>-6</v>
      </c>
      <c r="C213" t="s">
        <v>1065</v>
      </c>
      <c r="D213" s="2">
        <v>12897.18</v>
      </c>
    </row>
    <row r="214" spans="1:4">
      <c r="A214" t="s">
        <v>146</v>
      </c>
      <c r="B214">
        <v>-4</v>
      </c>
      <c r="C214" t="s">
        <v>838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341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839</v>
      </c>
      <c r="D220" s="2">
        <v>-1535.15</v>
      </c>
    </row>
    <row r="221" spans="1:4">
      <c r="A221" t="s">
        <v>343</v>
      </c>
      <c r="B221">
        <v>-4</v>
      </c>
      <c r="C221" t="s">
        <v>840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342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841</v>
      </c>
      <c r="D225" s="2">
        <v>-552.65</v>
      </c>
    </row>
    <row r="226" spans="1:4">
      <c r="A226" t="s">
        <v>344</v>
      </c>
      <c r="B226">
        <v>-8</v>
      </c>
      <c r="C226" t="s">
        <v>842</v>
      </c>
      <c r="D226" s="2">
        <v>-552.65</v>
      </c>
    </row>
    <row r="227" spans="1:4">
      <c r="A227" t="s">
        <v>1066</v>
      </c>
      <c r="B227">
        <v>-4</v>
      </c>
      <c r="C227" t="s">
        <v>1067</v>
      </c>
      <c r="D227" s="2">
        <v>374373.43</v>
      </c>
    </row>
    <row r="228" spans="1:4">
      <c r="A228" t="s">
        <v>1068</v>
      </c>
      <c r="B228">
        <v>-8</v>
      </c>
      <c r="C228" t="s">
        <v>1067</v>
      </c>
      <c r="D228" s="2">
        <v>374373.43</v>
      </c>
    </row>
    <row r="229" spans="1:4">
      <c r="A229" t="s">
        <v>1069</v>
      </c>
      <c r="B229">
        <v>-3</v>
      </c>
      <c r="C229" t="s">
        <v>1067</v>
      </c>
      <c r="D229" s="2">
        <v>374373.43</v>
      </c>
    </row>
    <row r="230" spans="1:4">
      <c r="A230" t="s">
        <v>1070</v>
      </c>
      <c r="B230">
        <v>-9</v>
      </c>
      <c r="C230" t="s">
        <v>1071</v>
      </c>
      <c r="D230" s="2">
        <v>374373.43</v>
      </c>
    </row>
    <row r="231" spans="1:4">
      <c r="A231">
        <v>4</v>
      </c>
      <c r="B231">
        <v>-6</v>
      </c>
      <c r="C231" t="s">
        <v>345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324</v>
      </c>
      <c r="B234">
        <v>-8</v>
      </c>
      <c r="C234" t="s">
        <v>518</v>
      </c>
      <c r="D234" s="2">
        <v>15529826.710000001</v>
      </c>
    </row>
    <row r="235" spans="1:4">
      <c r="A235" t="s">
        <v>162</v>
      </c>
      <c r="B235">
        <v>0</v>
      </c>
      <c r="C235" t="s">
        <v>1072</v>
      </c>
      <c r="D235" s="2">
        <v>15529826.710000001</v>
      </c>
    </row>
    <row r="236" spans="1:4">
      <c r="A236" t="s">
        <v>301</v>
      </c>
      <c r="B236">
        <v>-8</v>
      </c>
      <c r="C236" t="s">
        <v>844</v>
      </c>
      <c r="D236" s="2">
        <v>15043056.390000001</v>
      </c>
    </row>
    <row r="237" spans="1:4">
      <c r="A237" t="s">
        <v>164</v>
      </c>
      <c r="B237">
        <v>-4</v>
      </c>
      <c r="C237" t="s">
        <v>846</v>
      </c>
      <c r="D237" s="2">
        <v>418292.25</v>
      </c>
    </row>
    <row r="238" spans="1:4">
      <c r="A238" t="s">
        <v>165</v>
      </c>
      <c r="B238">
        <v>-2</v>
      </c>
      <c r="C238" t="s">
        <v>847</v>
      </c>
      <c r="D238" s="2">
        <v>68478.070000000007</v>
      </c>
    </row>
    <row r="239" spans="1:4">
      <c r="A239" t="s">
        <v>524</v>
      </c>
      <c r="B239">
        <v>-1</v>
      </c>
      <c r="C239" t="s">
        <v>525</v>
      </c>
      <c r="D239" s="2">
        <v>77074.44</v>
      </c>
    </row>
    <row r="240" spans="1:4">
      <c r="A240" t="s">
        <v>526</v>
      </c>
      <c r="B240">
        <v>-9</v>
      </c>
      <c r="C240" t="s">
        <v>1073</v>
      </c>
      <c r="D240" s="2">
        <v>30184.83</v>
      </c>
    </row>
    <row r="241" spans="1:4">
      <c r="A241" t="s">
        <v>528</v>
      </c>
      <c r="B241">
        <v>-5</v>
      </c>
      <c r="C241" t="s">
        <v>849</v>
      </c>
      <c r="D241" s="2">
        <v>30184.83</v>
      </c>
    </row>
    <row r="242" spans="1:4">
      <c r="A242" t="s">
        <v>768</v>
      </c>
      <c r="B242">
        <v>0</v>
      </c>
      <c r="C242" t="s">
        <v>769</v>
      </c>
      <c r="D242" s="2">
        <v>46889.61</v>
      </c>
    </row>
    <row r="243" spans="1:4">
      <c r="A243" t="s">
        <v>770</v>
      </c>
      <c r="B243">
        <v>-9</v>
      </c>
      <c r="C243" t="s">
        <v>1074</v>
      </c>
      <c r="D243" s="2">
        <v>11436.49</v>
      </c>
    </row>
    <row r="244" spans="1:4">
      <c r="A244" t="s">
        <v>772</v>
      </c>
      <c r="B244">
        <v>-8</v>
      </c>
      <c r="C244" t="s">
        <v>1075</v>
      </c>
      <c r="D244" s="2">
        <v>7624.33</v>
      </c>
    </row>
    <row r="245" spans="1:4">
      <c r="A245" t="s">
        <v>774</v>
      </c>
      <c r="B245">
        <v>-6</v>
      </c>
      <c r="C245" t="s">
        <v>1076</v>
      </c>
      <c r="D245" s="2">
        <v>22872.98</v>
      </c>
    </row>
    <row r="246" spans="1:4">
      <c r="A246" t="s">
        <v>776</v>
      </c>
      <c r="B246">
        <v>-4</v>
      </c>
      <c r="C246" t="s">
        <v>1077</v>
      </c>
      <c r="D246" s="2">
        <v>4955.8100000000004</v>
      </c>
    </row>
    <row r="247" spans="1:4">
      <c r="A247" t="s">
        <v>326</v>
      </c>
      <c r="B247">
        <v>-5</v>
      </c>
      <c r="C247" t="s">
        <v>530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908</v>
      </c>
      <c r="D249" s="2">
        <v>202334313.97999999</v>
      </c>
    </row>
    <row r="250" spans="1:4">
      <c r="A250" t="s">
        <v>169</v>
      </c>
      <c r="B250">
        <v>-8</v>
      </c>
      <c r="C250" t="s">
        <v>909</v>
      </c>
      <c r="D250" s="2">
        <v>60657669.880000003</v>
      </c>
    </row>
    <row r="251" spans="1:4">
      <c r="A251" t="s">
        <v>325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1078</v>
      </c>
      <c r="D253" s="2">
        <v>786698.77</v>
      </c>
    </row>
    <row r="254" spans="1:4">
      <c r="A254" t="s">
        <v>534</v>
      </c>
      <c r="B254">
        <v>-6</v>
      </c>
      <c r="C254" t="s">
        <v>851</v>
      </c>
      <c r="D254" s="2">
        <v>163934.32</v>
      </c>
    </row>
    <row r="255" spans="1:4">
      <c r="A255" t="s">
        <v>536</v>
      </c>
      <c r="B255">
        <v>-4</v>
      </c>
      <c r="C255" t="s">
        <v>852</v>
      </c>
      <c r="D255" s="2">
        <v>19346.46</v>
      </c>
    </row>
    <row r="256" spans="1:4">
      <c r="A256" t="s">
        <v>538</v>
      </c>
      <c r="B256">
        <v>-2</v>
      </c>
      <c r="C256" t="s">
        <v>853</v>
      </c>
      <c r="D256" s="2">
        <v>13477.59</v>
      </c>
    </row>
    <row r="257" spans="1:4">
      <c r="A257" t="s">
        <v>540</v>
      </c>
      <c r="B257">
        <v>0</v>
      </c>
      <c r="C257" t="s">
        <v>854</v>
      </c>
      <c r="D257" s="2">
        <v>33562.46</v>
      </c>
    </row>
    <row r="258" spans="1:4">
      <c r="A258" t="s">
        <v>174</v>
      </c>
      <c r="B258">
        <v>-9</v>
      </c>
      <c r="C258" t="s">
        <v>855</v>
      </c>
      <c r="D258" s="2">
        <v>387264.32</v>
      </c>
    </row>
    <row r="259" spans="1:4">
      <c r="A259" t="s">
        <v>175</v>
      </c>
      <c r="B259">
        <v>-7</v>
      </c>
      <c r="C259" t="s">
        <v>856</v>
      </c>
      <c r="D259" s="2">
        <v>126605.87</v>
      </c>
    </row>
    <row r="260" spans="1:4">
      <c r="A260" t="s">
        <v>176</v>
      </c>
      <c r="B260">
        <v>-5</v>
      </c>
      <c r="C260" t="s">
        <v>857</v>
      </c>
      <c r="D260" s="2">
        <v>42507.75</v>
      </c>
    </row>
    <row r="261" spans="1:4">
      <c r="A261" t="s">
        <v>545</v>
      </c>
      <c r="B261">
        <v>-7</v>
      </c>
      <c r="C261" t="s">
        <v>546</v>
      </c>
      <c r="D261" s="2">
        <v>7880643.2300000004</v>
      </c>
    </row>
    <row r="262" spans="1:4">
      <c r="A262" t="s">
        <v>1079</v>
      </c>
      <c r="B262">
        <v>-9</v>
      </c>
      <c r="C262" t="s">
        <v>1080</v>
      </c>
      <c r="D262" s="2">
        <v>7880643.2300000004</v>
      </c>
    </row>
    <row r="263" spans="1:4">
      <c r="A263" t="s">
        <v>1081</v>
      </c>
      <c r="B263">
        <v>-7</v>
      </c>
      <c r="C263" t="s">
        <v>1082</v>
      </c>
      <c r="D263" s="2">
        <v>7085620.2800000003</v>
      </c>
    </row>
    <row r="264" spans="1:4">
      <c r="A264" t="s">
        <v>1083</v>
      </c>
      <c r="B264">
        <v>-5</v>
      </c>
      <c r="C264" t="s">
        <v>1084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858</v>
      </c>
      <c r="D266" s="2">
        <v>2522319.96</v>
      </c>
    </row>
    <row r="267" spans="1:4">
      <c r="A267" t="s">
        <v>180</v>
      </c>
      <c r="B267">
        <v>-9</v>
      </c>
      <c r="C267" t="s">
        <v>859</v>
      </c>
      <c r="D267" s="2">
        <v>621187.51</v>
      </c>
    </row>
    <row r="268" spans="1:4">
      <c r="A268" t="s">
        <v>181</v>
      </c>
      <c r="B268">
        <v>-7</v>
      </c>
      <c r="C268" t="s">
        <v>860</v>
      </c>
      <c r="D268" s="2">
        <v>145021.51999999999</v>
      </c>
    </row>
    <row r="269" spans="1:4">
      <c r="A269" t="s">
        <v>182</v>
      </c>
      <c r="B269">
        <v>-5</v>
      </c>
      <c r="C269" t="s">
        <v>1085</v>
      </c>
      <c r="D269" s="2">
        <v>60825.33</v>
      </c>
    </row>
    <row r="270" spans="1:4">
      <c r="A270" t="s">
        <v>183</v>
      </c>
      <c r="B270">
        <v>-1</v>
      </c>
      <c r="C270" t="s">
        <v>1088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327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328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911</v>
      </c>
      <c r="D279" s="2">
        <v>-1096364303.4300001</v>
      </c>
    </row>
    <row r="280" spans="1:4">
      <c r="A280" t="s">
        <v>330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329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913</v>
      </c>
      <c r="D287" s="2">
        <v>654747640</v>
      </c>
    </row>
    <row r="288" spans="1:4">
      <c r="A288" t="s">
        <v>211</v>
      </c>
      <c r="B288">
        <v>-7</v>
      </c>
      <c r="C288" t="s">
        <v>914</v>
      </c>
      <c r="D288" s="2">
        <v>-262586541.03</v>
      </c>
    </row>
    <row r="289" spans="1:4">
      <c r="A289" t="s">
        <v>213</v>
      </c>
      <c r="B289">
        <v>0</v>
      </c>
      <c r="C289" t="s">
        <v>863</v>
      </c>
      <c r="D289" s="2">
        <v>-86935945.969999999</v>
      </c>
    </row>
    <row r="290" spans="1:4">
      <c r="A290" t="s">
        <v>214</v>
      </c>
      <c r="B290">
        <v>-1</v>
      </c>
      <c r="C290" t="s">
        <v>864</v>
      </c>
      <c r="D290" s="2">
        <v>-86935945.969999999</v>
      </c>
    </row>
    <row r="291" spans="1:4">
      <c r="A291" t="s">
        <v>297</v>
      </c>
      <c r="B291">
        <v>-8</v>
      </c>
      <c r="C291" t="s">
        <v>298</v>
      </c>
      <c r="D291" s="2">
        <v>78149762.069999993</v>
      </c>
    </row>
    <row r="292" spans="1:4">
      <c r="A292" t="s">
        <v>299</v>
      </c>
      <c r="B292">
        <v>-9</v>
      </c>
      <c r="C292" t="s">
        <v>298</v>
      </c>
      <c r="D292" s="2">
        <v>64255432.509999998</v>
      </c>
    </row>
    <row r="293" spans="1:4">
      <c r="A293" t="s">
        <v>300</v>
      </c>
      <c r="B293">
        <v>-7</v>
      </c>
      <c r="C293" t="s">
        <v>1089</v>
      </c>
      <c r="D293" s="2">
        <v>64255432.509999998</v>
      </c>
    </row>
    <row r="294" spans="1:4">
      <c r="A294" t="s">
        <v>865</v>
      </c>
      <c r="B294">
        <v>-4</v>
      </c>
      <c r="C294" t="s">
        <v>866</v>
      </c>
      <c r="D294" s="2">
        <v>13894329.560000001</v>
      </c>
    </row>
    <row r="295" spans="1:4">
      <c r="A295" t="s">
        <v>867</v>
      </c>
      <c r="B295">
        <v>0</v>
      </c>
      <c r="C295" t="s">
        <v>868</v>
      </c>
      <c r="D295" s="2">
        <v>167259.56</v>
      </c>
    </row>
    <row r="296" spans="1:4">
      <c r="A296" t="s">
        <v>1090</v>
      </c>
      <c r="B296">
        <v>-9</v>
      </c>
      <c r="C296" t="s">
        <v>1091</v>
      </c>
      <c r="D296" s="2">
        <v>13727070</v>
      </c>
    </row>
    <row r="297" spans="1:4">
      <c r="A297" t="s">
        <v>679</v>
      </c>
      <c r="B297">
        <v>-1</v>
      </c>
      <c r="C297" t="s">
        <v>680</v>
      </c>
      <c r="D297" s="2">
        <v>88881475.209999993</v>
      </c>
    </row>
    <row r="298" spans="1:4">
      <c r="A298" t="s">
        <v>681</v>
      </c>
      <c r="B298">
        <v>-5</v>
      </c>
      <c r="C298" t="s">
        <v>680</v>
      </c>
      <c r="D298" s="2">
        <v>88881475.209999993</v>
      </c>
    </row>
    <row r="299" spans="1:4">
      <c r="A299" t="s">
        <v>682</v>
      </c>
      <c r="B299">
        <v>0</v>
      </c>
      <c r="C299" t="s">
        <v>680</v>
      </c>
      <c r="D299" s="2">
        <v>88881475.209999993</v>
      </c>
    </row>
    <row r="300" spans="1:4">
      <c r="A300" t="s">
        <v>683</v>
      </c>
      <c r="B300">
        <v>-5</v>
      </c>
      <c r="C300" t="s">
        <v>684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339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916</v>
      </c>
      <c r="D305" s="2">
        <v>14465833.75</v>
      </c>
    </row>
    <row r="306" spans="1:4">
      <c r="A306" t="s">
        <v>223</v>
      </c>
      <c r="B306">
        <v>-9</v>
      </c>
      <c r="C306" t="s">
        <v>917</v>
      </c>
      <c r="D306" s="2">
        <v>14465833.75</v>
      </c>
    </row>
    <row r="307" spans="1:4">
      <c r="A307" t="s">
        <v>340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869</v>
      </c>
      <c r="D309" s="2">
        <v>88211185.159999996</v>
      </c>
    </row>
    <row r="310" spans="1:4">
      <c r="A310" t="s">
        <v>228</v>
      </c>
      <c r="B310">
        <v>-3</v>
      </c>
      <c r="C310" t="s">
        <v>870</v>
      </c>
      <c r="D310" s="2">
        <v>88211185.159999996</v>
      </c>
    </row>
    <row r="311" spans="1:4">
      <c r="A311" t="s">
        <v>566</v>
      </c>
      <c r="B311">
        <v>0</v>
      </c>
      <c r="C311" t="s">
        <v>567</v>
      </c>
      <c r="D311" s="2">
        <v>13192437.710000001</v>
      </c>
    </row>
    <row r="312" spans="1:4">
      <c r="A312" t="s">
        <v>568</v>
      </c>
      <c r="B312">
        <v>-9</v>
      </c>
      <c r="C312" t="s">
        <v>918</v>
      </c>
      <c r="D312" s="2">
        <v>13192437.710000001</v>
      </c>
    </row>
    <row r="313" spans="1:4">
      <c r="A313" t="s">
        <v>570</v>
      </c>
      <c r="B313">
        <v>-7</v>
      </c>
      <c r="C313" t="s">
        <v>571</v>
      </c>
      <c r="D313" s="2">
        <v>8875802.7699999996</v>
      </c>
    </row>
    <row r="314" spans="1:4">
      <c r="A314" t="s">
        <v>572</v>
      </c>
      <c r="B314">
        <v>-5</v>
      </c>
      <c r="C314" t="s">
        <v>573</v>
      </c>
      <c r="D314" s="2">
        <v>4316634.9400000004</v>
      </c>
    </row>
    <row r="315" spans="1:4">
      <c r="A315" t="s">
        <v>576</v>
      </c>
      <c r="B315">
        <v>-8</v>
      </c>
      <c r="C315" t="s">
        <v>577</v>
      </c>
      <c r="D315" s="2">
        <v>8846316.0899999999</v>
      </c>
    </row>
    <row r="316" spans="1:4">
      <c r="A316" t="s">
        <v>578</v>
      </c>
      <c r="B316">
        <v>-3</v>
      </c>
      <c r="C316" t="s">
        <v>579</v>
      </c>
      <c r="D316" s="2">
        <v>8846316.0899999999</v>
      </c>
    </row>
    <row r="317" spans="1:4">
      <c r="A317" t="s">
        <v>580</v>
      </c>
      <c r="B317">
        <v>-8</v>
      </c>
      <c r="C317" t="s">
        <v>1092</v>
      </c>
      <c r="D317" s="2">
        <v>8846316.0899999999</v>
      </c>
    </row>
    <row r="318" spans="1:4">
      <c r="A318" t="s">
        <v>332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1093</v>
      </c>
      <c r="D321" s="2">
        <v>50520217.5</v>
      </c>
    </row>
    <row r="322" spans="1:4">
      <c r="A322" t="s">
        <v>1094</v>
      </c>
      <c r="B322">
        <v>0</v>
      </c>
      <c r="C322" t="s">
        <v>1095</v>
      </c>
      <c r="D322" s="2">
        <v>41516633.289999999</v>
      </c>
    </row>
    <row r="323" spans="1:4">
      <c r="A323" t="s">
        <v>1096</v>
      </c>
      <c r="B323">
        <v>-9</v>
      </c>
      <c r="C323" t="s">
        <v>1097</v>
      </c>
      <c r="D323" s="2">
        <v>787538.25</v>
      </c>
    </row>
    <row r="324" spans="1:4">
      <c r="A324" t="s">
        <v>1098</v>
      </c>
      <c r="B324">
        <v>-7</v>
      </c>
      <c r="C324" t="s">
        <v>1099</v>
      </c>
      <c r="D324" s="2">
        <v>293198.38</v>
      </c>
    </row>
    <row r="325" spans="1:4">
      <c r="A325" t="s">
        <v>1100</v>
      </c>
      <c r="B325">
        <v>-5</v>
      </c>
      <c r="C325" t="s">
        <v>1101</v>
      </c>
      <c r="D325" s="2">
        <v>7306543.3300000001</v>
      </c>
    </row>
    <row r="326" spans="1:4">
      <c r="A326" t="s">
        <v>1102</v>
      </c>
      <c r="B326">
        <v>-3</v>
      </c>
      <c r="C326" t="s">
        <v>1103</v>
      </c>
      <c r="D326" s="2">
        <v>33561.39</v>
      </c>
    </row>
    <row r="327" spans="1:4">
      <c r="A327" t="s">
        <v>1104</v>
      </c>
      <c r="B327">
        <v>-1</v>
      </c>
      <c r="C327" t="s">
        <v>1105</v>
      </c>
      <c r="D327" s="2">
        <v>2250134.12</v>
      </c>
    </row>
    <row r="328" spans="1:4">
      <c r="A328" t="s">
        <v>1106</v>
      </c>
      <c r="B328">
        <v>-6</v>
      </c>
      <c r="C328" t="s">
        <v>1107</v>
      </c>
      <c r="D328" s="2">
        <v>3191807.74</v>
      </c>
    </row>
    <row r="329" spans="1:4">
      <c r="A329" t="s">
        <v>335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336</v>
      </c>
      <c r="B331">
        <v>-9</v>
      </c>
      <c r="C331" t="s">
        <v>1108</v>
      </c>
      <c r="D331" s="2">
        <v>394540.74</v>
      </c>
    </row>
    <row r="332" spans="1:4">
      <c r="A332" t="s">
        <v>333</v>
      </c>
      <c r="B332">
        <v>-1</v>
      </c>
      <c r="C332" t="s">
        <v>1109</v>
      </c>
      <c r="D332" s="2">
        <v>394540.74</v>
      </c>
    </row>
    <row r="333" spans="1:4">
      <c r="A333" t="s">
        <v>241</v>
      </c>
      <c r="B333">
        <v>-9</v>
      </c>
      <c r="C333" t="s">
        <v>586</v>
      </c>
      <c r="D333" s="2">
        <v>477379.72</v>
      </c>
    </row>
    <row r="334" spans="1:4">
      <c r="A334" t="s">
        <v>587</v>
      </c>
      <c r="B334">
        <v>-1</v>
      </c>
      <c r="C334" t="s">
        <v>1110</v>
      </c>
      <c r="D334">
        <v>516.62</v>
      </c>
    </row>
    <row r="335" spans="1:4">
      <c r="A335" t="s">
        <v>919</v>
      </c>
      <c r="B335">
        <v>0</v>
      </c>
      <c r="C335" t="s">
        <v>1111</v>
      </c>
      <c r="D335" s="2">
        <v>476863.1</v>
      </c>
    </row>
    <row r="336" spans="1:4">
      <c r="A336">
        <v>9</v>
      </c>
      <c r="B336">
        <v>-8</v>
      </c>
      <c r="C336" t="s">
        <v>625</v>
      </c>
      <c r="D336" s="2">
        <v>114218157.56</v>
      </c>
    </row>
    <row r="337" spans="1:4">
      <c r="A337" t="s">
        <v>639</v>
      </c>
      <c r="B337">
        <v>-8</v>
      </c>
      <c r="C337" t="s">
        <v>625</v>
      </c>
      <c r="D337" s="2">
        <v>114218157.56</v>
      </c>
    </row>
    <row r="338" spans="1:4">
      <c r="A338" t="s">
        <v>640</v>
      </c>
      <c r="B338">
        <v>-1</v>
      </c>
      <c r="C338" t="s">
        <v>628</v>
      </c>
      <c r="D338" s="2">
        <v>114218157.56</v>
      </c>
    </row>
    <row r="339" spans="1:4">
      <c r="A339" t="s">
        <v>641</v>
      </c>
      <c r="B339">
        <v>-5</v>
      </c>
      <c r="C339" t="s">
        <v>642</v>
      </c>
      <c r="D339" s="2">
        <v>114218157.56</v>
      </c>
    </row>
    <row r="340" spans="1:4">
      <c r="A340" t="s">
        <v>643</v>
      </c>
      <c r="B340">
        <v>-1</v>
      </c>
      <c r="C340" t="s">
        <v>644</v>
      </c>
      <c r="D340" s="2">
        <v>114218157.56</v>
      </c>
    </row>
    <row r="341" spans="1:4">
      <c r="A341" t="s">
        <v>645</v>
      </c>
      <c r="B341">
        <v>-6</v>
      </c>
      <c r="C341" t="s">
        <v>646</v>
      </c>
      <c r="D341" s="2">
        <v>42865000</v>
      </c>
    </row>
    <row r="342" spans="1:4">
      <c r="A342" t="s">
        <v>647</v>
      </c>
      <c r="B342">
        <v>-4</v>
      </c>
      <c r="C342" t="s">
        <v>648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1151</v>
      </c>
      <c r="B1" s="177">
        <v>7</v>
      </c>
      <c r="C1" s="178" t="s">
        <v>345</v>
      </c>
      <c r="D1" s="179">
        <v>1643973613.3800001</v>
      </c>
    </row>
    <row r="2" spans="1:4" ht="13.5">
      <c r="A2" s="176" t="s">
        <v>315</v>
      </c>
      <c r="B2" s="177">
        <v>4</v>
      </c>
      <c r="C2" s="180" t="s">
        <v>346</v>
      </c>
      <c r="D2" s="179">
        <v>1276.81</v>
      </c>
    </row>
    <row r="3" spans="1:4" ht="13.5">
      <c r="A3" s="176" t="s">
        <v>347</v>
      </c>
      <c r="B3" s="177">
        <v>2</v>
      </c>
      <c r="C3" s="181" t="s">
        <v>348</v>
      </c>
      <c r="D3" s="179">
        <v>1224.83</v>
      </c>
    </row>
    <row r="4" spans="1:4" ht="13.5">
      <c r="A4" s="176" t="s">
        <v>349</v>
      </c>
      <c r="B4" s="177">
        <v>0</v>
      </c>
      <c r="C4" s="182" t="s">
        <v>348</v>
      </c>
      <c r="D4" s="179">
        <v>1224.83</v>
      </c>
    </row>
    <row r="5" spans="1:4" ht="13.5">
      <c r="A5" s="176" t="s">
        <v>351</v>
      </c>
      <c r="B5" s="177">
        <v>5</v>
      </c>
      <c r="C5" s="183" t="s">
        <v>348</v>
      </c>
      <c r="D5" s="179">
        <v>1224.83</v>
      </c>
    </row>
    <row r="6" spans="1:4" ht="13.5">
      <c r="A6" s="176" t="s">
        <v>352</v>
      </c>
      <c r="B6" s="177">
        <v>3</v>
      </c>
      <c r="C6" s="184" t="s">
        <v>348</v>
      </c>
      <c r="D6" s="179">
        <v>1224.83</v>
      </c>
    </row>
    <row r="7" spans="1:4" ht="13.5">
      <c r="A7" s="176" t="s">
        <v>353</v>
      </c>
      <c r="B7" s="177">
        <v>0</v>
      </c>
      <c r="C7" s="181" t="s">
        <v>354</v>
      </c>
      <c r="D7" s="179">
        <v>51.98</v>
      </c>
    </row>
    <row r="8" spans="1:4" ht="13.5">
      <c r="A8" s="176" t="s">
        <v>355</v>
      </c>
      <c r="B8" s="177">
        <v>2</v>
      </c>
      <c r="C8" s="182" t="s">
        <v>354</v>
      </c>
      <c r="D8" s="179">
        <v>51.98</v>
      </c>
    </row>
    <row r="9" spans="1:4" ht="13.5">
      <c r="A9" s="176" t="s">
        <v>356</v>
      </c>
      <c r="B9" s="177">
        <v>8</v>
      </c>
      <c r="C9" s="183" t="s">
        <v>354</v>
      </c>
      <c r="D9" s="179">
        <v>51.98</v>
      </c>
    </row>
    <row r="10" spans="1:4" ht="13.5">
      <c r="A10" s="176" t="s">
        <v>357</v>
      </c>
      <c r="B10" s="177">
        <v>6</v>
      </c>
      <c r="C10" s="184" t="s">
        <v>354</v>
      </c>
      <c r="D10" s="179">
        <v>51.98</v>
      </c>
    </row>
    <row r="11" spans="1:4" ht="13.5">
      <c r="A11" s="176" t="s">
        <v>364</v>
      </c>
      <c r="B11" s="177">
        <v>9</v>
      </c>
      <c r="C11" s="180" t="s">
        <v>365</v>
      </c>
      <c r="D11" s="179">
        <v>1631349949.5799999</v>
      </c>
    </row>
    <row r="12" spans="1:4" ht="13.5">
      <c r="A12" s="176" t="s">
        <v>366</v>
      </c>
      <c r="B12" s="177">
        <v>7</v>
      </c>
      <c r="C12" s="181" t="s">
        <v>367</v>
      </c>
      <c r="D12" s="179">
        <v>1631349949.5799999</v>
      </c>
    </row>
    <row r="13" spans="1:4" ht="13.5">
      <c r="A13" s="176" t="s">
        <v>318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795</v>
      </c>
      <c r="D15" s="179">
        <v>636815833.82000005</v>
      </c>
    </row>
    <row r="16" spans="1:4" ht="13.5">
      <c r="A16" s="176" t="s">
        <v>376</v>
      </c>
      <c r="B16" s="177">
        <v>3</v>
      </c>
      <c r="C16" s="182" t="s">
        <v>377</v>
      </c>
      <c r="D16" s="179">
        <v>265332501.36000001</v>
      </c>
    </row>
    <row r="17" spans="1:4" ht="13.5">
      <c r="A17" s="176" t="s">
        <v>378</v>
      </c>
      <c r="B17" s="177">
        <v>6</v>
      </c>
      <c r="C17" s="183" t="s">
        <v>379</v>
      </c>
      <c r="D17" s="179">
        <v>265332501.36000001</v>
      </c>
    </row>
    <row r="18" spans="1:4" ht="13.5">
      <c r="A18" s="176" t="s">
        <v>380</v>
      </c>
      <c r="B18" s="177">
        <v>4</v>
      </c>
      <c r="C18" s="184" t="s">
        <v>879</v>
      </c>
      <c r="D18" s="179">
        <v>265332501.36000001</v>
      </c>
    </row>
    <row r="19" spans="1:4" ht="13.5">
      <c r="A19" s="176" t="s">
        <v>317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880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319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1013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797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798</v>
      </c>
      <c r="D27" s="179">
        <v>1076205.9099999999</v>
      </c>
    </row>
    <row r="28" spans="1:4" ht="13.5">
      <c r="A28" s="176" t="s">
        <v>320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968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799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800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389</v>
      </c>
      <c r="B34" s="177">
        <v>0</v>
      </c>
      <c r="C34" s="183" t="s">
        <v>941</v>
      </c>
      <c r="D34" s="179">
        <v>1184175.73</v>
      </c>
    </row>
    <row r="35" spans="1:4" ht="13.5">
      <c r="A35" s="176" t="s">
        <v>395</v>
      </c>
      <c r="B35" s="177">
        <v>2</v>
      </c>
      <c r="C35" s="184" t="s">
        <v>944</v>
      </c>
      <c r="D35" s="179">
        <v>1184175.73</v>
      </c>
    </row>
    <row r="36" spans="1:4" ht="13.5">
      <c r="A36" s="176" t="s">
        <v>675</v>
      </c>
      <c r="B36" s="177">
        <v>5</v>
      </c>
      <c r="C36" s="183" t="s">
        <v>1014</v>
      </c>
      <c r="D36" s="179">
        <v>53544.480000000003</v>
      </c>
    </row>
    <row r="37" spans="1:4" ht="13.5">
      <c r="A37" s="176" t="s">
        <v>676</v>
      </c>
      <c r="B37" s="177">
        <v>3</v>
      </c>
      <c r="C37" s="184" t="s">
        <v>881</v>
      </c>
      <c r="D37" s="179">
        <v>53544.480000000003</v>
      </c>
    </row>
    <row r="38" spans="1:4" ht="13.5">
      <c r="A38" s="176" t="s">
        <v>882</v>
      </c>
      <c r="B38" s="177">
        <v>2</v>
      </c>
      <c r="C38" s="182" t="s">
        <v>883</v>
      </c>
      <c r="D38" s="179">
        <v>4264787.8600000003</v>
      </c>
    </row>
    <row r="39" spans="1:4" ht="13.5">
      <c r="A39" s="176" t="s">
        <v>884</v>
      </c>
      <c r="B39" s="177">
        <v>8</v>
      </c>
      <c r="C39" s="183" t="s">
        <v>885</v>
      </c>
      <c r="D39" s="179">
        <v>4264787.8600000003</v>
      </c>
    </row>
    <row r="40" spans="1:4" ht="13.5">
      <c r="A40" s="176" t="s">
        <v>886</v>
      </c>
      <c r="B40" s="177">
        <v>2</v>
      </c>
      <c r="C40" s="184" t="s">
        <v>887</v>
      </c>
      <c r="D40" s="179">
        <v>4264787.8600000003</v>
      </c>
    </row>
    <row r="41" spans="1:4" ht="13.5">
      <c r="A41" s="176" t="s">
        <v>302</v>
      </c>
      <c r="B41" s="177">
        <v>2</v>
      </c>
      <c r="C41" s="182" t="s">
        <v>303</v>
      </c>
      <c r="D41" s="179">
        <v>2523304.89</v>
      </c>
    </row>
    <row r="42" spans="1:4" ht="13.5">
      <c r="A42" s="176" t="s">
        <v>304</v>
      </c>
      <c r="B42" s="177">
        <v>7</v>
      </c>
      <c r="C42" s="183" t="s">
        <v>303</v>
      </c>
      <c r="D42" s="179">
        <v>2523304.89</v>
      </c>
    </row>
    <row r="43" spans="1:4" ht="13.5">
      <c r="A43" s="176" t="s">
        <v>305</v>
      </c>
      <c r="B43" s="177">
        <v>4</v>
      </c>
      <c r="C43" s="184" t="s">
        <v>888</v>
      </c>
      <c r="D43" s="179">
        <v>2523304.89</v>
      </c>
    </row>
    <row r="44" spans="1:4" ht="13.5">
      <c r="A44" s="176" t="s">
        <v>1152</v>
      </c>
      <c r="B44" s="177">
        <v>3</v>
      </c>
      <c r="C44" s="178" t="s">
        <v>1153</v>
      </c>
      <c r="D44" s="179">
        <v>2086979300.5899999</v>
      </c>
    </row>
    <row r="45" spans="1:4" ht="13.5">
      <c r="A45" s="176" t="s">
        <v>321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268</v>
      </c>
      <c r="B48" s="177">
        <v>2</v>
      </c>
      <c r="C48" s="183" t="s">
        <v>398</v>
      </c>
      <c r="D48" s="179">
        <v>1556020603.6099999</v>
      </c>
    </row>
    <row r="49" spans="1:4" ht="13.5">
      <c r="A49" s="176" t="s">
        <v>269</v>
      </c>
      <c r="B49" s="177">
        <v>0</v>
      </c>
      <c r="C49" s="184" t="s">
        <v>1015</v>
      </c>
      <c r="D49" s="179">
        <v>1556973242.8</v>
      </c>
    </row>
    <row r="50" spans="1:4" ht="13.5">
      <c r="A50" s="176" t="s">
        <v>653</v>
      </c>
      <c r="B50" s="177">
        <v>9</v>
      </c>
      <c r="C50" s="184" t="s">
        <v>654</v>
      </c>
      <c r="D50" s="179">
        <v>-952639.19</v>
      </c>
    </row>
    <row r="51" spans="1:4" ht="13.5">
      <c r="A51" s="176" t="s">
        <v>270</v>
      </c>
      <c r="B51" s="177">
        <v>9</v>
      </c>
      <c r="C51" s="183" t="s">
        <v>399</v>
      </c>
      <c r="D51" s="179">
        <v>176358000</v>
      </c>
    </row>
    <row r="52" spans="1:4" ht="13.5">
      <c r="A52" s="176" t="s">
        <v>271</v>
      </c>
      <c r="B52" s="177">
        <v>7</v>
      </c>
      <c r="C52" s="184" t="s">
        <v>400</v>
      </c>
      <c r="D52" s="179">
        <v>176358000</v>
      </c>
    </row>
    <row r="53" spans="1:4" ht="13.5">
      <c r="A53" s="176" t="s">
        <v>272</v>
      </c>
      <c r="B53" s="177">
        <v>1</v>
      </c>
      <c r="C53" s="183" t="s">
        <v>401</v>
      </c>
      <c r="D53" s="179">
        <v>32683799.68</v>
      </c>
    </row>
    <row r="54" spans="1:4" ht="13.5">
      <c r="A54" s="176" t="s">
        <v>273</v>
      </c>
      <c r="B54" s="177">
        <v>0</v>
      </c>
      <c r="C54" s="184" t="s">
        <v>402</v>
      </c>
      <c r="D54" s="179">
        <v>162276000</v>
      </c>
    </row>
    <row r="55" spans="1:4" ht="13.5">
      <c r="A55" s="176" t="s">
        <v>274</v>
      </c>
      <c r="B55" s="177">
        <v>8</v>
      </c>
      <c r="C55" s="184" t="s">
        <v>403</v>
      </c>
      <c r="D55" s="179">
        <v>-129592200.31999999</v>
      </c>
    </row>
    <row r="56" spans="1:4" ht="13.5">
      <c r="A56" s="176" t="s">
        <v>275</v>
      </c>
      <c r="B56" s="177">
        <v>8</v>
      </c>
      <c r="C56" s="183" t="s">
        <v>276</v>
      </c>
      <c r="D56" s="179">
        <v>168328526.28</v>
      </c>
    </row>
    <row r="57" spans="1:4" ht="13.5">
      <c r="A57" s="176" t="s">
        <v>278</v>
      </c>
      <c r="B57" s="177">
        <v>4</v>
      </c>
      <c r="C57" s="184" t="s">
        <v>404</v>
      </c>
      <c r="D57" s="179">
        <v>44691895.43</v>
      </c>
    </row>
    <row r="58" spans="1:4" ht="13.5">
      <c r="A58" s="176" t="s">
        <v>279</v>
      </c>
      <c r="B58" s="177">
        <v>2</v>
      </c>
      <c r="C58" s="184" t="s">
        <v>405</v>
      </c>
      <c r="D58" s="179">
        <v>7025260.0499999998</v>
      </c>
    </row>
    <row r="59" spans="1:4" ht="13.5">
      <c r="A59" s="176" t="s">
        <v>406</v>
      </c>
      <c r="B59" s="177">
        <v>0</v>
      </c>
      <c r="C59" s="184" t="s">
        <v>407</v>
      </c>
      <c r="D59" s="179">
        <v>45899406.200000003</v>
      </c>
    </row>
    <row r="60" spans="1:4" ht="13.5">
      <c r="A60" s="176" t="s">
        <v>280</v>
      </c>
      <c r="B60" s="177">
        <v>0</v>
      </c>
      <c r="C60" s="184" t="s">
        <v>408</v>
      </c>
      <c r="D60" s="179">
        <v>1897790.36</v>
      </c>
    </row>
    <row r="61" spans="1:4" ht="13.5">
      <c r="A61" s="176" t="s">
        <v>281</v>
      </c>
      <c r="B61" s="177">
        <v>9</v>
      </c>
      <c r="C61" s="184" t="s">
        <v>409</v>
      </c>
      <c r="D61" s="179">
        <v>2101445.02</v>
      </c>
    </row>
    <row r="62" spans="1:4" ht="13.5">
      <c r="A62" s="176" t="s">
        <v>282</v>
      </c>
      <c r="B62" s="177">
        <v>7</v>
      </c>
      <c r="C62" s="184" t="s">
        <v>410</v>
      </c>
      <c r="D62" s="179">
        <v>33441440.379999999</v>
      </c>
    </row>
    <row r="63" spans="1:4" ht="13.5">
      <c r="A63" s="176" t="s">
        <v>413</v>
      </c>
      <c r="B63" s="177">
        <v>0</v>
      </c>
      <c r="C63" s="184" t="s">
        <v>1016</v>
      </c>
      <c r="D63" s="179">
        <v>1010953.34</v>
      </c>
    </row>
    <row r="64" spans="1:4" ht="13.5">
      <c r="A64" s="176" t="s">
        <v>690</v>
      </c>
      <c r="B64" s="177">
        <v>0</v>
      </c>
      <c r="C64" s="184" t="s">
        <v>889</v>
      </c>
      <c r="D64" s="179">
        <v>3536300</v>
      </c>
    </row>
    <row r="65" spans="1:4" ht="13.5">
      <c r="A65" s="176" t="s">
        <v>1154</v>
      </c>
      <c r="B65" s="177">
        <v>7</v>
      </c>
      <c r="C65" s="184" t="s">
        <v>1155</v>
      </c>
      <c r="D65" s="179">
        <v>28724035.5</v>
      </c>
    </row>
    <row r="66" spans="1:4" ht="13.5">
      <c r="A66" s="176" t="s">
        <v>285</v>
      </c>
      <c r="B66" s="177">
        <v>4</v>
      </c>
      <c r="C66" s="183" t="s">
        <v>415</v>
      </c>
      <c r="D66" s="179">
        <v>79281286</v>
      </c>
    </row>
    <row r="67" spans="1:4" ht="13.5">
      <c r="A67" s="176" t="s">
        <v>286</v>
      </c>
      <c r="B67" s="177">
        <v>2</v>
      </c>
      <c r="C67" s="184" t="s">
        <v>416</v>
      </c>
      <c r="D67" s="179">
        <v>79281286</v>
      </c>
    </row>
    <row r="68" spans="1:4" ht="13.5">
      <c r="A68" s="176" t="s">
        <v>287</v>
      </c>
      <c r="B68" s="177">
        <v>7</v>
      </c>
      <c r="C68" s="183" t="s">
        <v>890</v>
      </c>
      <c r="D68" s="179">
        <v>85691628</v>
      </c>
    </row>
    <row r="69" spans="1:4" ht="13.5">
      <c r="A69" s="176" t="s">
        <v>288</v>
      </c>
      <c r="B69" s="177">
        <v>5</v>
      </c>
      <c r="C69" s="184" t="s">
        <v>418</v>
      </c>
      <c r="D69" s="179">
        <v>190425840</v>
      </c>
    </row>
    <row r="70" spans="1:4" ht="13.5">
      <c r="A70" s="176" t="s">
        <v>289</v>
      </c>
      <c r="B70" s="177">
        <v>3</v>
      </c>
      <c r="C70" s="184" t="s">
        <v>419</v>
      </c>
      <c r="D70" s="179">
        <v>-104734212</v>
      </c>
    </row>
    <row r="71" spans="1:4" ht="13.5">
      <c r="A71" s="176" t="s">
        <v>749</v>
      </c>
      <c r="B71" s="177">
        <v>0</v>
      </c>
      <c r="C71" s="183" t="s">
        <v>891</v>
      </c>
      <c r="D71" s="179">
        <v>60997921.060000002</v>
      </c>
    </row>
    <row r="72" spans="1:4" ht="13.5">
      <c r="A72" s="176" t="s">
        <v>751</v>
      </c>
      <c r="B72" s="177">
        <v>8</v>
      </c>
      <c r="C72" s="184" t="s">
        <v>693</v>
      </c>
      <c r="D72" s="179">
        <v>66011000</v>
      </c>
    </row>
    <row r="73" spans="1:4" ht="13.5">
      <c r="A73" s="176" t="s">
        <v>753</v>
      </c>
      <c r="B73" s="177">
        <v>6</v>
      </c>
      <c r="C73" s="184" t="s">
        <v>746</v>
      </c>
      <c r="D73" s="179">
        <v>-5013078.9400000004</v>
      </c>
    </row>
    <row r="74" spans="1:4" ht="13.5">
      <c r="A74" s="176" t="s">
        <v>1017</v>
      </c>
      <c r="B74" s="177">
        <v>0</v>
      </c>
      <c r="C74" s="182" t="s">
        <v>1018</v>
      </c>
      <c r="D74" s="179">
        <v>-72382464.040000007</v>
      </c>
    </row>
    <row r="75" spans="1:4" ht="13.5">
      <c r="A75" s="176" t="s">
        <v>1019</v>
      </c>
      <c r="B75" s="177">
        <v>4</v>
      </c>
      <c r="C75" s="183" t="s">
        <v>1020</v>
      </c>
      <c r="D75" s="179">
        <v>-72382464.040000007</v>
      </c>
    </row>
    <row r="76" spans="1:4" ht="13.5">
      <c r="A76" s="176" t="s">
        <v>1021</v>
      </c>
      <c r="B76" s="177">
        <v>9</v>
      </c>
      <c r="C76" s="184" t="s">
        <v>1022</v>
      </c>
      <c r="D76" s="179">
        <v>-72382464.040000007</v>
      </c>
    </row>
    <row r="77" spans="1:4" ht="13.5">
      <c r="A77" s="176" t="s">
        <v>322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420</v>
      </c>
      <c r="B79" s="177">
        <v>8</v>
      </c>
      <c r="C79" s="182" t="s">
        <v>421</v>
      </c>
      <c r="D79" s="179">
        <v>1500</v>
      </c>
    </row>
    <row r="80" spans="1:4" ht="13.5">
      <c r="A80" s="176" t="s">
        <v>422</v>
      </c>
      <c r="B80" s="177">
        <v>0</v>
      </c>
      <c r="C80" s="183" t="s">
        <v>423</v>
      </c>
      <c r="D80" s="179">
        <v>1500</v>
      </c>
    </row>
    <row r="81" spans="1:4" ht="13.5">
      <c r="A81" s="176" t="s">
        <v>424</v>
      </c>
      <c r="B81" s="177">
        <v>9</v>
      </c>
      <c r="C81" s="184" t="s">
        <v>892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425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893</v>
      </c>
      <c r="D84" s="179">
        <v>-1500</v>
      </c>
    </row>
    <row r="85" spans="1:4" ht="13.5">
      <c r="A85" s="176" t="s">
        <v>1156</v>
      </c>
      <c r="B85" s="177">
        <v>0</v>
      </c>
      <c r="C85" s="178" t="s">
        <v>625</v>
      </c>
      <c r="D85" s="179">
        <v>122146286.18000001</v>
      </c>
    </row>
    <row r="86" spans="1:4" ht="13.5">
      <c r="A86" s="176" t="s">
        <v>626</v>
      </c>
      <c r="B86" s="177">
        <v>0</v>
      </c>
      <c r="C86" s="180" t="s">
        <v>625</v>
      </c>
      <c r="D86" s="179">
        <v>122146286.18000001</v>
      </c>
    </row>
    <row r="87" spans="1:4" ht="13.5">
      <c r="A87" s="176" t="s">
        <v>627</v>
      </c>
      <c r="B87" s="177">
        <v>3</v>
      </c>
      <c r="C87" s="181" t="s">
        <v>628</v>
      </c>
      <c r="D87" s="179">
        <v>122146286.18000001</v>
      </c>
    </row>
    <row r="88" spans="1:4" ht="13.5">
      <c r="A88" s="176" t="s">
        <v>629</v>
      </c>
      <c r="B88" s="177">
        <v>7</v>
      </c>
      <c r="C88" s="182" t="s">
        <v>630</v>
      </c>
      <c r="D88" s="179">
        <v>122146286.18000001</v>
      </c>
    </row>
    <row r="89" spans="1:4" ht="13.5">
      <c r="A89" s="176" t="s">
        <v>631</v>
      </c>
      <c r="B89" s="177">
        <v>3</v>
      </c>
      <c r="C89" s="183" t="s">
        <v>630</v>
      </c>
      <c r="D89" s="179">
        <v>122146286.18000001</v>
      </c>
    </row>
    <row r="90" spans="1:4" ht="13.5">
      <c r="A90" s="176" t="s">
        <v>632</v>
      </c>
      <c r="B90" s="177">
        <v>8</v>
      </c>
      <c r="C90" s="184" t="s">
        <v>633</v>
      </c>
      <c r="D90" s="179">
        <v>42865000</v>
      </c>
    </row>
    <row r="91" spans="1:4" ht="13.5">
      <c r="A91" s="176" t="s">
        <v>634</v>
      </c>
      <c r="B91" s="177">
        <v>6</v>
      </c>
      <c r="C91" s="184" t="s">
        <v>635</v>
      </c>
      <c r="D91" s="179">
        <v>79281286.180000007</v>
      </c>
    </row>
    <row r="92" spans="1:4" ht="13.5">
      <c r="A92" s="176" t="s">
        <v>1157</v>
      </c>
      <c r="B92" s="177">
        <v>6</v>
      </c>
      <c r="C92" s="178" t="s">
        <v>345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323</v>
      </c>
      <c r="B94" s="177">
        <v>6</v>
      </c>
      <c r="C94" s="181" t="s">
        <v>308</v>
      </c>
      <c r="D94" s="179">
        <v>10984561.33</v>
      </c>
    </row>
    <row r="95" spans="1:4" ht="13.5">
      <c r="A95" s="176" t="s">
        <v>309</v>
      </c>
      <c r="B95" s="177">
        <v>0</v>
      </c>
      <c r="C95" s="182" t="s">
        <v>310</v>
      </c>
      <c r="D95" s="179">
        <v>10984561.33</v>
      </c>
    </row>
    <row r="96" spans="1:4" ht="13.5">
      <c r="A96" s="176" t="s">
        <v>311</v>
      </c>
      <c r="B96" s="177">
        <v>1</v>
      </c>
      <c r="C96" s="183" t="s">
        <v>987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988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324</v>
      </c>
      <c r="B99" s="177">
        <v>8</v>
      </c>
      <c r="C99" s="182" t="s">
        <v>518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1072</v>
      </c>
      <c r="D100" s="179">
        <v>5047365.17</v>
      </c>
    </row>
    <row r="101" spans="1:4" ht="13.5">
      <c r="A101" s="176" t="s">
        <v>301</v>
      </c>
      <c r="B101" s="177">
        <v>8</v>
      </c>
      <c r="C101" s="184" t="s">
        <v>844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846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1158</v>
      </c>
      <c r="D103" s="179">
        <v>93828.33</v>
      </c>
    </row>
    <row r="104" spans="1:4" ht="13.5">
      <c r="A104" s="176" t="s">
        <v>524</v>
      </c>
      <c r="B104" s="177">
        <v>1</v>
      </c>
      <c r="C104" s="182" t="s">
        <v>525</v>
      </c>
      <c r="D104" s="179">
        <v>60060.160000000003</v>
      </c>
    </row>
    <row r="105" spans="1:4" ht="13.5">
      <c r="A105" s="176" t="s">
        <v>526</v>
      </c>
      <c r="B105" s="177">
        <v>9</v>
      </c>
      <c r="C105" s="183" t="s">
        <v>1073</v>
      </c>
      <c r="D105" s="179">
        <v>41078.74</v>
      </c>
    </row>
    <row r="106" spans="1:4" ht="13.5">
      <c r="A106" s="176" t="s">
        <v>528</v>
      </c>
      <c r="B106" s="177">
        <v>5</v>
      </c>
      <c r="C106" s="184" t="s">
        <v>849</v>
      </c>
      <c r="D106" s="179">
        <v>41078.74</v>
      </c>
    </row>
    <row r="107" spans="1:4" ht="13.5">
      <c r="A107" s="176" t="s">
        <v>768</v>
      </c>
      <c r="B107" s="177">
        <v>0</v>
      </c>
      <c r="C107" s="183" t="s">
        <v>769</v>
      </c>
      <c r="D107" s="179">
        <v>18981.419999999998</v>
      </c>
    </row>
    <row r="108" spans="1:4" ht="13.5">
      <c r="A108" s="176" t="s">
        <v>770</v>
      </c>
      <c r="B108" s="177">
        <v>9</v>
      </c>
      <c r="C108" s="184" t="s">
        <v>1074</v>
      </c>
      <c r="D108" s="179">
        <v>4629.6099999999997</v>
      </c>
    </row>
    <row r="109" spans="1:4" ht="13.5">
      <c r="A109" s="176" t="s">
        <v>772</v>
      </c>
      <c r="B109" s="177">
        <v>8</v>
      </c>
      <c r="C109" s="184" t="s">
        <v>1075</v>
      </c>
      <c r="D109" s="179">
        <v>3086.41</v>
      </c>
    </row>
    <row r="110" spans="1:4" ht="13.5">
      <c r="A110" s="176" t="s">
        <v>774</v>
      </c>
      <c r="B110" s="177">
        <v>6</v>
      </c>
      <c r="C110" s="184" t="s">
        <v>1076</v>
      </c>
      <c r="D110" s="179">
        <v>9259.23</v>
      </c>
    </row>
    <row r="111" spans="1:4" ht="13.5">
      <c r="A111" s="176" t="s">
        <v>776</v>
      </c>
      <c r="B111" s="177">
        <v>4</v>
      </c>
      <c r="C111" s="184" t="s">
        <v>1077</v>
      </c>
      <c r="D111" s="179">
        <v>2006.17</v>
      </c>
    </row>
    <row r="112" spans="1:4" ht="13.5">
      <c r="A112" s="176" t="s">
        <v>326</v>
      </c>
      <c r="B112" s="177">
        <v>5</v>
      </c>
      <c r="C112" s="182" t="s">
        <v>530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908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909</v>
      </c>
      <c r="D115" s="179">
        <v>61455880.060000002</v>
      </c>
    </row>
    <row r="116" spans="1:4" ht="13.5">
      <c r="A116" s="176" t="s">
        <v>325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1078</v>
      </c>
      <c r="D118" s="179">
        <v>783724.4</v>
      </c>
    </row>
    <row r="119" spans="1:4" ht="13.5">
      <c r="A119" s="176" t="s">
        <v>534</v>
      </c>
      <c r="B119" s="177">
        <v>6</v>
      </c>
      <c r="C119" s="184" t="s">
        <v>851</v>
      </c>
      <c r="D119" s="179">
        <v>164981.01999999999</v>
      </c>
    </row>
    <row r="120" spans="1:4" ht="13.5">
      <c r="A120" s="176" t="s">
        <v>536</v>
      </c>
      <c r="B120" s="177">
        <v>4</v>
      </c>
      <c r="C120" s="184" t="s">
        <v>852</v>
      </c>
      <c r="D120" s="179">
        <v>18504.060000000001</v>
      </c>
    </row>
    <row r="121" spans="1:4" ht="13.5">
      <c r="A121" s="176" t="s">
        <v>538</v>
      </c>
      <c r="B121" s="177">
        <v>2</v>
      </c>
      <c r="C121" s="184" t="s">
        <v>853</v>
      </c>
      <c r="D121" s="179">
        <v>13589.24</v>
      </c>
    </row>
    <row r="122" spans="1:4" ht="13.5">
      <c r="A122" s="176" t="s">
        <v>540</v>
      </c>
      <c r="B122" s="177">
        <v>0</v>
      </c>
      <c r="C122" s="184" t="s">
        <v>854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855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856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857</v>
      </c>
      <c r="D125" s="179">
        <v>41402.92</v>
      </c>
    </row>
    <row r="126" spans="1:4" ht="13.5">
      <c r="A126" s="176" t="s">
        <v>545</v>
      </c>
      <c r="B126" s="177">
        <v>7</v>
      </c>
      <c r="C126" s="182" t="s">
        <v>546</v>
      </c>
      <c r="D126" s="179">
        <v>10249353.1</v>
      </c>
    </row>
    <row r="127" spans="1:4" ht="13.5">
      <c r="A127" s="176" t="s">
        <v>1079</v>
      </c>
      <c r="B127" s="177">
        <v>9</v>
      </c>
      <c r="C127" s="183" t="s">
        <v>1080</v>
      </c>
      <c r="D127" s="179">
        <v>10249353.1</v>
      </c>
    </row>
    <row r="128" spans="1:4" ht="13.5">
      <c r="A128" s="176" t="s">
        <v>1081</v>
      </c>
      <c r="B128" s="177">
        <v>7</v>
      </c>
      <c r="C128" s="184" t="s">
        <v>1082</v>
      </c>
      <c r="D128" s="179">
        <v>6774056.3200000003</v>
      </c>
    </row>
    <row r="129" spans="1:4" ht="13.5">
      <c r="A129" s="176" t="s">
        <v>1159</v>
      </c>
      <c r="B129" s="177">
        <v>3</v>
      </c>
      <c r="C129" s="184" t="s">
        <v>1160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858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859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860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1085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1088</v>
      </c>
      <c r="D135" s="179">
        <v>202779.87</v>
      </c>
    </row>
    <row r="136" spans="1:4" ht="13.5">
      <c r="A136" s="176" t="s">
        <v>1161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327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328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911</v>
      </c>
      <c r="D144" s="179">
        <v>-1096364303.4300001</v>
      </c>
    </row>
    <row r="145" spans="1:4" ht="13.5">
      <c r="A145" s="176" t="s">
        <v>330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912</v>
      </c>
      <c r="D151" s="179">
        <v>32953683.989999998</v>
      </c>
    </row>
    <row r="152" spans="1:4" ht="13.5">
      <c r="A152" s="176" t="s">
        <v>329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913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914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863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864</v>
      </c>
      <c r="D158" s="179">
        <v>-86619890.200000003</v>
      </c>
    </row>
    <row r="159" spans="1:4" ht="13.5">
      <c r="A159" s="176" t="s">
        <v>297</v>
      </c>
      <c r="B159" s="177">
        <v>8</v>
      </c>
      <c r="C159" s="182" t="s">
        <v>298</v>
      </c>
      <c r="D159" s="179">
        <v>78486039.650000006</v>
      </c>
    </row>
    <row r="160" spans="1:4" ht="13.5">
      <c r="A160" s="176" t="s">
        <v>299</v>
      </c>
      <c r="B160" s="177">
        <v>9</v>
      </c>
      <c r="C160" s="183" t="s">
        <v>298</v>
      </c>
      <c r="D160" s="179">
        <v>64591710.090000004</v>
      </c>
    </row>
    <row r="161" spans="1:4" ht="13.5">
      <c r="A161" s="176" t="s">
        <v>300</v>
      </c>
      <c r="B161" s="177">
        <v>7</v>
      </c>
      <c r="C161" s="184" t="s">
        <v>1089</v>
      </c>
      <c r="D161" s="179">
        <v>64591710.090000004</v>
      </c>
    </row>
    <row r="162" spans="1:4" ht="13.5">
      <c r="A162" s="176" t="s">
        <v>865</v>
      </c>
      <c r="B162" s="177">
        <v>4</v>
      </c>
      <c r="C162" s="183" t="s">
        <v>866</v>
      </c>
      <c r="D162" s="179">
        <v>13894329.560000001</v>
      </c>
    </row>
    <row r="163" spans="1:4" ht="13.5">
      <c r="A163" s="176" t="s">
        <v>867</v>
      </c>
      <c r="B163" s="177">
        <v>0</v>
      </c>
      <c r="C163" s="184" t="s">
        <v>868</v>
      </c>
      <c r="D163" s="179">
        <v>167259.56</v>
      </c>
    </row>
    <row r="164" spans="1:4" ht="13.5">
      <c r="A164" s="176" t="s">
        <v>1090</v>
      </c>
      <c r="B164" s="177">
        <v>9</v>
      </c>
      <c r="C164" s="184" t="s">
        <v>1091</v>
      </c>
      <c r="D164" s="179">
        <v>13727070</v>
      </c>
    </row>
    <row r="165" spans="1:4" ht="13.5">
      <c r="A165" s="176" t="s">
        <v>679</v>
      </c>
      <c r="B165" s="177">
        <v>1</v>
      </c>
      <c r="C165" s="181" t="s">
        <v>680</v>
      </c>
      <c r="D165" s="179">
        <v>-46250784.549999997</v>
      </c>
    </row>
    <row r="166" spans="1:4" ht="13.5">
      <c r="A166" s="176" t="s">
        <v>681</v>
      </c>
      <c r="B166" s="177">
        <v>5</v>
      </c>
      <c r="C166" s="182" t="s">
        <v>680</v>
      </c>
      <c r="D166" s="179">
        <v>-46250784.549999997</v>
      </c>
    </row>
    <row r="167" spans="1:4" ht="13.5">
      <c r="A167" s="176" t="s">
        <v>682</v>
      </c>
      <c r="B167" s="177">
        <v>0</v>
      </c>
      <c r="C167" s="183" t="s">
        <v>680</v>
      </c>
      <c r="D167" s="179">
        <v>-46250784.549999997</v>
      </c>
    </row>
    <row r="168" spans="1:4" ht="13.5">
      <c r="A168" s="176" t="s">
        <v>683</v>
      </c>
      <c r="B168" s="177">
        <v>5</v>
      </c>
      <c r="C168" s="184" t="s">
        <v>684</v>
      </c>
      <c r="D168" s="179">
        <v>-46250784.549999997</v>
      </c>
    </row>
    <row r="169" spans="1:4" ht="13.5">
      <c r="A169" s="176" t="s">
        <v>1162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339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916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1163</v>
      </c>
      <c r="D174" s="179">
        <v>10301001.41</v>
      </c>
    </row>
    <row r="175" spans="1:4" ht="13.5">
      <c r="A175" s="176" t="s">
        <v>340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869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870</v>
      </c>
      <c r="D178" s="179">
        <v>65576651.810000002</v>
      </c>
    </row>
    <row r="179" spans="1:4" ht="13.5">
      <c r="A179" s="176" t="s">
        <v>566</v>
      </c>
      <c r="B179" s="177">
        <v>0</v>
      </c>
      <c r="C179" s="182" t="s">
        <v>567</v>
      </c>
      <c r="D179" s="179">
        <v>25941570.149999999</v>
      </c>
    </row>
    <row r="180" spans="1:4" ht="13.5">
      <c r="A180" s="176" t="s">
        <v>568</v>
      </c>
      <c r="B180" s="177">
        <v>9</v>
      </c>
      <c r="C180" s="183" t="s">
        <v>918</v>
      </c>
      <c r="D180" s="179">
        <v>25941570.149999999</v>
      </c>
    </row>
    <row r="181" spans="1:4" ht="13.5">
      <c r="A181" s="176" t="s">
        <v>570</v>
      </c>
      <c r="B181" s="177">
        <v>7</v>
      </c>
      <c r="C181" s="184" t="s">
        <v>571</v>
      </c>
      <c r="D181" s="179">
        <v>15755831.550000001</v>
      </c>
    </row>
    <row r="182" spans="1:4" ht="13.5">
      <c r="A182" s="176" t="s">
        <v>572</v>
      </c>
      <c r="B182" s="177">
        <v>5</v>
      </c>
      <c r="C182" s="184" t="s">
        <v>573</v>
      </c>
      <c r="D182" s="179">
        <v>10185738.6</v>
      </c>
    </row>
    <row r="183" spans="1:4" ht="13.5">
      <c r="A183" s="176" t="s">
        <v>576</v>
      </c>
      <c r="B183" s="177">
        <v>8</v>
      </c>
      <c r="C183" s="182" t="s">
        <v>577</v>
      </c>
      <c r="D183" s="179">
        <v>12174663.699999999</v>
      </c>
    </row>
    <row r="184" spans="1:4" ht="13.5">
      <c r="A184" s="176" t="s">
        <v>578</v>
      </c>
      <c r="B184" s="177">
        <v>3</v>
      </c>
      <c r="C184" s="183" t="s">
        <v>579</v>
      </c>
      <c r="D184" s="179">
        <v>12174663.699999999</v>
      </c>
    </row>
    <row r="185" spans="1:4" ht="13.5">
      <c r="A185" s="176" t="s">
        <v>580</v>
      </c>
      <c r="B185" s="177">
        <v>8</v>
      </c>
      <c r="C185" s="184" t="s">
        <v>1092</v>
      </c>
      <c r="D185" s="179">
        <v>12174663.699999999</v>
      </c>
    </row>
    <row r="186" spans="1:4" ht="13.5">
      <c r="A186" s="176" t="s">
        <v>332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1093</v>
      </c>
      <c r="D189" s="179">
        <v>30786646.5</v>
      </c>
    </row>
    <row r="190" spans="1:4" ht="13.5">
      <c r="A190" s="176" t="s">
        <v>1094</v>
      </c>
      <c r="B190" s="177">
        <v>0</v>
      </c>
      <c r="C190" s="184" t="s">
        <v>1095</v>
      </c>
      <c r="D190" s="179">
        <v>82182458.75</v>
      </c>
    </row>
    <row r="191" spans="1:4" ht="13.5">
      <c r="A191" s="176" t="s">
        <v>1096</v>
      </c>
      <c r="B191" s="177">
        <v>9</v>
      </c>
      <c r="C191" s="184" t="s">
        <v>1097</v>
      </c>
      <c r="D191" s="179">
        <v>220975.59</v>
      </c>
    </row>
    <row r="192" spans="1:4" ht="13.5">
      <c r="A192" s="176" t="s">
        <v>1098</v>
      </c>
      <c r="B192" s="177">
        <v>7</v>
      </c>
      <c r="C192" s="184" t="s">
        <v>1099</v>
      </c>
      <c r="D192" s="179">
        <v>319201.58</v>
      </c>
    </row>
    <row r="193" spans="1:4" ht="13.5">
      <c r="A193" s="176" t="s">
        <v>1100</v>
      </c>
      <c r="B193" s="177">
        <v>5</v>
      </c>
      <c r="C193" s="184" t="s">
        <v>1101</v>
      </c>
      <c r="D193" s="179">
        <v>30511787.379999999</v>
      </c>
    </row>
    <row r="194" spans="1:4" ht="13.5">
      <c r="A194" s="176" t="s">
        <v>1102</v>
      </c>
      <c r="B194" s="177">
        <v>3</v>
      </c>
      <c r="C194" s="184" t="s">
        <v>1103</v>
      </c>
      <c r="D194" s="179">
        <v>25210.83</v>
      </c>
    </row>
    <row r="195" spans="1:4" ht="13.5">
      <c r="A195" s="176" t="s">
        <v>1164</v>
      </c>
      <c r="B195" s="177">
        <v>0</v>
      </c>
      <c r="C195" s="184" t="s">
        <v>1165</v>
      </c>
      <c r="D195" s="179">
        <v>18623.22</v>
      </c>
    </row>
    <row r="196" spans="1:4" ht="13.5">
      <c r="A196" s="176" t="s">
        <v>1166</v>
      </c>
      <c r="B196" s="177">
        <v>8</v>
      </c>
      <c r="C196" s="184" t="s">
        <v>1167</v>
      </c>
      <c r="D196" s="179">
        <v>6331601.7999999998</v>
      </c>
    </row>
    <row r="197" spans="1:4" ht="13.5">
      <c r="A197" s="176" t="s">
        <v>1106</v>
      </c>
      <c r="B197" s="177">
        <v>6</v>
      </c>
      <c r="C197" s="184" t="s">
        <v>1107</v>
      </c>
      <c r="D197" s="179">
        <v>8498354.4800000004</v>
      </c>
    </row>
    <row r="198" spans="1:4" ht="13.5">
      <c r="A198" s="176" t="s">
        <v>1168</v>
      </c>
      <c r="B198" s="177">
        <v>0</v>
      </c>
      <c r="C198" s="184" t="s">
        <v>1169</v>
      </c>
      <c r="D198" s="179">
        <v>36999.31</v>
      </c>
    </row>
    <row r="199" spans="1:4" ht="13.5">
      <c r="A199" s="176" t="s">
        <v>335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1170</v>
      </c>
      <c r="B200" s="177">
        <v>7</v>
      </c>
      <c r="C200" s="182" t="s">
        <v>1171</v>
      </c>
      <c r="D200" s="179">
        <v>21066.31</v>
      </c>
    </row>
    <row r="201" spans="1:4" ht="13.5">
      <c r="A201" s="176" t="s">
        <v>1172</v>
      </c>
      <c r="B201" s="177">
        <v>2</v>
      </c>
      <c r="C201" s="183" t="s">
        <v>1171</v>
      </c>
      <c r="D201" s="179">
        <v>21066.31</v>
      </c>
    </row>
    <row r="202" spans="1:4" ht="13.5">
      <c r="A202" s="176" t="s">
        <v>1173</v>
      </c>
      <c r="B202" s="177">
        <v>2</v>
      </c>
      <c r="C202" s="184" t="s">
        <v>1174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1175</v>
      </c>
      <c r="D204" s="179">
        <v>27409.73</v>
      </c>
    </row>
    <row r="205" spans="1:4" ht="13.5">
      <c r="A205" s="176" t="s">
        <v>1176</v>
      </c>
      <c r="B205" s="177">
        <v>3</v>
      </c>
      <c r="C205" s="184" t="s">
        <v>1177</v>
      </c>
      <c r="D205" s="179">
        <v>27409.73</v>
      </c>
    </row>
    <row r="206" spans="1:4" ht="13.5">
      <c r="A206" s="176" t="s">
        <v>336</v>
      </c>
      <c r="B206" s="177">
        <v>9</v>
      </c>
      <c r="C206" s="183" t="s">
        <v>1108</v>
      </c>
      <c r="D206" s="179">
        <v>440302.37</v>
      </c>
    </row>
    <row r="207" spans="1:4" ht="13.5">
      <c r="A207" s="176" t="s">
        <v>333</v>
      </c>
      <c r="B207" s="177">
        <v>1</v>
      </c>
      <c r="C207" s="184" t="s">
        <v>1109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586</v>
      </c>
      <c r="D208" s="179">
        <v>462631.57</v>
      </c>
    </row>
    <row r="209" spans="1:4" ht="13.5">
      <c r="A209" s="176" t="s">
        <v>919</v>
      </c>
      <c r="B209" s="177">
        <v>0</v>
      </c>
      <c r="C209" s="184" t="s">
        <v>1111</v>
      </c>
      <c r="D209" s="179">
        <v>386513.79</v>
      </c>
    </row>
    <row r="210" spans="1:4" ht="13.5">
      <c r="A210" s="176" t="s">
        <v>1178</v>
      </c>
      <c r="B210" s="177">
        <v>8</v>
      </c>
      <c r="C210" s="184" t="s">
        <v>1179</v>
      </c>
      <c r="D210" s="179">
        <v>76117.78</v>
      </c>
    </row>
    <row r="211" spans="1:4" ht="13.5">
      <c r="A211" s="176" t="s">
        <v>1180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334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1023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1024</v>
      </c>
      <c r="D217" s="179">
        <v>18404442</v>
      </c>
    </row>
    <row r="218" spans="1:4" ht="13.5">
      <c r="A218" s="176" t="s">
        <v>1025</v>
      </c>
      <c r="B218" s="177">
        <v>0</v>
      </c>
      <c r="C218" s="184" t="s">
        <v>1026</v>
      </c>
      <c r="D218" s="179">
        <v>24560392.710000001</v>
      </c>
    </row>
    <row r="219" spans="1:4" ht="13.5">
      <c r="A219" s="176" t="s">
        <v>1027</v>
      </c>
      <c r="B219" s="177">
        <v>9</v>
      </c>
      <c r="C219" s="184" t="s">
        <v>1028</v>
      </c>
      <c r="D219" s="179">
        <v>41100837.5</v>
      </c>
    </row>
    <row r="220" spans="1:4" ht="13.5">
      <c r="A220" s="176" t="s">
        <v>1029</v>
      </c>
      <c r="B220" s="177">
        <v>7</v>
      </c>
      <c r="C220" s="184" t="s">
        <v>1030</v>
      </c>
      <c r="D220" s="179">
        <v>31461.83</v>
      </c>
    </row>
    <row r="221" spans="1:4" ht="13.5">
      <c r="A221" s="176" t="s">
        <v>1031</v>
      </c>
      <c r="B221" s="177">
        <v>5</v>
      </c>
      <c r="C221" s="184" t="s">
        <v>1032</v>
      </c>
      <c r="D221" s="179">
        <v>7855034.2400000002</v>
      </c>
    </row>
    <row r="222" spans="1:4" ht="13.5">
      <c r="A222" s="176" t="s">
        <v>1181</v>
      </c>
      <c r="B222" s="177">
        <v>3</v>
      </c>
      <c r="C222" s="184" t="s">
        <v>1182</v>
      </c>
      <c r="D222" s="179">
        <v>1731.2</v>
      </c>
    </row>
    <row r="223" spans="1:4" ht="13.5">
      <c r="A223" s="176" t="s">
        <v>1033</v>
      </c>
      <c r="B223" s="177">
        <v>1</v>
      </c>
      <c r="C223" s="184" t="s">
        <v>1034</v>
      </c>
      <c r="D223" s="179">
        <v>13893938.619999999</v>
      </c>
    </row>
    <row r="224" spans="1:4" ht="13.5">
      <c r="A224" s="176" t="s">
        <v>1035</v>
      </c>
      <c r="B224" s="177">
        <v>0</v>
      </c>
      <c r="C224" s="184" t="s">
        <v>1036</v>
      </c>
      <c r="D224" s="179">
        <v>264922.81</v>
      </c>
    </row>
    <row r="225" spans="1:4" ht="13.5">
      <c r="A225" s="176" t="s">
        <v>1037</v>
      </c>
      <c r="B225" s="177">
        <v>8</v>
      </c>
      <c r="C225" s="184" t="s">
        <v>1038</v>
      </c>
      <c r="D225" s="179">
        <v>6032345.4800000004</v>
      </c>
    </row>
    <row r="226" spans="1:4" ht="13.5">
      <c r="A226" s="176" t="s">
        <v>1039</v>
      </c>
      <c r="B226" s="177">
        <v>6</v>
      </c>
      <c r="C226" s="184" t="s">
        <v>1040</v>
      </c>
      <c r="D226" s="179">
        <v>2007460.64</v>
      </c>
    </row>
    <row r="227" spans="1:4" ht="13.5">
      <c r="A227" s="176" t="s">
        <v>1183</v>
      </c>
      <c r="B227" s="177">
        <v>0</v>
      </c>
      <c r="C227" s="184" t="s">
        <v>1184</v>
      </c>
      <c r="D227" s="179">
        <v>5467857.71</v>
      </c>
    </row>
    <row r="228" spans="1:4" ht="13.5">
      <c r="A228" s="176" t="s">
        <v>1185</v>
      </c>
      <c r="B228" s="177">
        <v>8</v>
      </c>
      <c r="C228" s="184" t="s">
        <v>1186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801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802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803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804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805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1187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806</v>
      </c>
      <c r="D242" s="179">
        <v>39822.300000000003</v>
      </c>
    </row>
    <row r="243" spans="1:4" ht="13.5">
      <c r="A243" s="176" t="s">
        <v>438</v>
      </c>
      <c r="B243" s="177">
        <v>0</v>
      </c>
      <c r="C243" s="184" t="s">
        <v>807</v>
      </c>
      <c r="D243" s="179">
        <v>146535.9</v>
      </c>
    </row>
    <row r="244" spans="1:4" ht="13.5">
      <c r="A244" s="176" t="s">
        <v>440</v>
      </c>
      <c r="B244" s="177">
        <v>9</v>
      </c>
      <c r="C244" s="184" t="s">
        <v>808</v>
      </c>
      <c r="D244" s="179">
        <v>15630.47</v>
      </c>
    </row>
    <row r="245" spans="1:4" ht="13.5">
      <c r="A245" s="176" t="s">
        <v>442</v>
      </c>
      <c r="B245" s="177">
        <v>7</v>
      </c>
      <c r="C245" s="184" t="s">
        <v>1188</v>
      </c>
      <c r="D245" s="179">
        <v>36786.6</v>
      </c>
    </row>
    <row r="246" spans="1:4" ht="13.5">
      <c r="A246" s="176" t="s">
        <v>444</v>
      </c>
      <c r="B246" s="177">
        <v>5</v>
      </c>
      <c r="C246" s="184" t="s">
        <v>810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811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948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812</v>
      </c>
      <c r="D249" s="179">
        <v>23143.39</v>
      </c>
    </row>
    <row r="250" spans="1:4" ht="13.5">
      <c r="A250" s="176" t="s">
        <v>1189</v>
      </c>
      <c r="B250" s="177">
        <v>8</v>
      </c>
      <c r="C250" s="184" t="s">
        <v>1190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813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814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1041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897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815</v>
      </c>
      <c r="D257" s="179">
        <v>358621.59</v>
      </c>
    </row>
    <row r="258" spans="1:4" ht="13.5">
      <c r="A258" s="176" t="s">
        <v>453</v>
      </c>
      <c r="B258" s="177">
        <v>6</v>
      </c>
      <c r="C258" s="184" t="s">
        <v>1191</v>
      </c>
      <c r="D258" s="179">
        <v>1740</v>
      </c>
    </row>
    <row r="259" spans="1:4" ht="13.5">
      <c r="A259" s="176" t="s">
        <v>1192</v>
      </c>
      <c r="B259" s="177">
        <v>2</v>
      </c>
      <c r="C259" s="184" t="s">
        <v>1193</v>
      </c>
      <c r="D259" s="179">
        <v>24976.28</v>
      </c>
    </row>
    <row r="260" spans="1:4" ht="13.5">
      <c r="A260" s="176" t="s">
        <v>1042</v>
      </c>
      <c r="B260" s="177">
        <v>0</v>
      </c>
      <c r="C260" s="184" t="s">
        <v>1043</v>
      </c>
      <c r="D260" s="179">
        <v>1812.6</v>
      </c>
    </row>
    <row r="261" spans="1:4" ht="13.5">
      <c r="A261" s="176" t="s">
        <v>898</v>
      </c>
      <c r="B261" s="177">
        <v>9</v>
      </c>
      <c r="C261" s="184" t="s">
        <v>1044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816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817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818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819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820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821</v>
      </c>
      <c r="D268" s="179">
        <v>408025.95</v>
      </c>
    </row>
    <row r="269" spans="1:4" ht="13.5">
      <c r="A269" s="176" t="s">
        <v>637</v>
      </c>
      <c r="B269" s="177">
        <v>0</v>
      </c>
      <c r="C269" s="184" t="s">
        <v>822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823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824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825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826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827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900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901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828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829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830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831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902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903</v>
      </c>
      <c r="D284" s="179">
        <v>3.41</v>
      </c>
    </row>
    <row r="285" spans="1:4" ht="13.5">
      <c r="A285" s="176" t="s">
        <v>475</v>
      </c>
      <c r="B285" s="177">
        <v>1</v>
      </c>
      <c r="C285" s="184" t="s">
        <v>1045</v>
      </c>
      <c r="D285" s="179">
        <v>74399.69</v>
      </c>
    </row>
    <row r="286" spans="1:4" ht="13.5">
      <c r="A286" s="176" t="s">
        <v>604</v>
      </c>
      <c r="B286" s="177">
        <v>4</v>
      </c>
      <c r="C286" s="182" t="s">
        <v>949</v>
      </c>
      <c r="D286" s="179">
        <v>10437</v>
      </c>
    </row>
    <row r="287" spans="1:4" ht="13.5">
      <c r="A287" s="176" t="s">
        <v>950</v>
      </c>
      <c r="B287" s="177">
        <v>0</v>
      </c>
      <c r="C287" s="183" t="s">
        <v>1046</v>
      </c>
      <c r="D287" s="179">
        <v>10437</v>
      </c>
    </row>
    <row r="288" spans="1:4" ht="13.5">
      <c r="A288" s="176" t="s">
        <v>952</v>
      </c>
      <c r="B288" s="177">
        <v>0</v>
      </c>
      <c r="C288" s="184" t="s">
        <v>1047</v>
      </c>
      <c r="D288" s="179">
        <v>10437</v>
      </c>
    </row>
    <row r="289" spans="1:4" ht="13.5">
      <c r="A289" s="176" t="s">
        <v>754</v>
      </c>
      <c r="B289" s="177">
        <v>6</v>
      </c>
      <c r="C289" s="182" t="s">
        <v>832</v>
      </c>
      <c r="D289" s="179">
        <v>89428.82</v>
      </c>
    </row>
    <row r="290" spans="1:4" ht="13.5">
      <c r="A290" s="176" t="s">
        <v>755</v>
      </c>
      <c r="B290" s="177">
        <v>1</v>
      </c>
      <c r="C290" s="183" t="s">
        <v>832</v>
      </c>
      <c r="D290" s="179">
        <v>89428.82</v>
      </c>
    </row>
    <row r="291" spans="1:4" ht="13.5">
      <c r="A291" s="176" t="s">
        <v>756</v>
      </c>
      <c r="B291" s="177">
        <v>0</v>
      </c>
      <c r="C291" s="184" t="s">
        <v>789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833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834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1053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1054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678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1055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1194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835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1056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1057</v>
      </c>
      <c r="B308" s="177">
        <v>5</v>
      </c>
      <c r="C308" s="182" t="s">
        <v>1058</v>
      </c>
      <c r="D308" s="179">
        <v>37906576.969999999</v>
      </c>
    </row>
    <row r="309" spans="1:4" ht="13.5">
      <c r="A309" s="176" t="s">
        <v>1059</v>
      </c>
      <c r="B309" s="177">
        <v>6</v>
      </c>
      <c r="C309" s="183" t="s">
        <v>1060</v>
      </c>
      <c r="D309" s="179">
        <v>37906576.969999999</v>
      </c>
    </row>
    <row r="310" spans="1:4" ht="13.5">
      <c r="A310" s="176" t="s">
        <v>1061</v>
      </c>
      <c r="B310" s="177">
        <v>3</v>
      </c>
      <c r="C310" s="184" t="s">
        <v>1195</v>
      </c>
      <c r="D310" s="179">
        <v>37906576.969999999</v>
      </c>
    </row>
    <row r="311" spans="1:4" ht="13.5">
      <c r="A311" s="176" t="s">
        <v>337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836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837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1065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838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341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839</v>
      </c>
      <c r="D328" s="179">
        <v>721.05</v>
      </c>
    </row>
    <row r="329" spans="1:4" ht="13.5">
      <c r="A329" s="176" t="s">
        <v>343</v>
      </c>
      <c r="B329" s="177">
        <v>4</v>
      </c>
      <c r="C329" s="184" t="s">
        <v>840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342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841</v>
      </c>
      <c r="D333" s="179">
        <v>259.58</v>
      </c>
    </row>
    <row r="334" spans="1:4" ht="13.5">
      <c r="A334" s="176" t="s">
        <v>344</v>
      </c>
      <c r="B334" s="177">
        <v>8</v>
      </c>
      <c r="C334" s="184" t="s">
        <v>842</v>
      </c>
      <c r="D334" s="179">
        <v>259.58</v>
      </c>
    </row>
    <row r="335" spans="1:4" ht="13.5">
      <c r="A335" s="176" t="s">
        <v>1196</v>
      </c>
      <c r="B335" s="177">
        <v>8</v>
      </c>
      <c r="C335" s="178" t="s">
        <v>625</v>
      </c>
      <c r="D335" s="179">
        <v>122146286.18000001</v>
      </c>
    </row>
    <row r="336" spans="1:4" ht="13.5">
      <c r="A336" s="176" t="s">
        <v>639</v>
      </c>
      <c r="B336" s="177">
        <v>8</v>
      </c>
      <c r="C336" s="180" t="s">
        <v>625</v>
      </c>
      <c r="D336" s="179">
        <v>122146286.18000001</v>
      </c>
    </row>
    <row r="337" spans="1:4" ht="13.5">
      <c r="A337" s="176" t="s">
        <v>640</v>
      </c>
      <c r="B337" s="177">
        <v>1</v>
      </c>
      <c r="C337" s="181" t="s">
        <v>628</v>
      </c>
      <c r="D337" s="179">
        <v>122146286.18000001</v>
      </c>
    </row>
    <row r="338" spans="1:4" ht="13.5">
      <c r="A338" s="176" t="s">
        <v>641</v>
      </c>
      <c r="B338" s="177">
        <v>5</v>
      </c>
      <c r="C338" s="182" t="s">
        <v>642</v>
      </c>
      <c r="D338" s="179">
        <v>122146286.18000001</v>
      </c>
    </row>
    <row r="339" spans="1:4" ht="13.5">
      <c r="A339" s="176" t="s">
        <v>643</v>
      </c>
      <c r="B339" s="177">
        <v>1</v>
      </c>
      <c r="C339" s="183" t="s">
        <v>644</v>
      </c>
      <c r="D339" s="179">
        <v>122146286.18000001</v>
      </c>
    </row>
    <row r="340" spans="1:4" ht="13.5">
      <c r="A340" s="176" t="s">
        <v>645</v>
      </c>
      <c r="B340" s="177">
        <v>6</v>
      </c>
      <c r="C340" s="184" t="s">
        <v>646</v>
      </c>
      <c r="D340" s="179">
        <v>42865000</v>
      </c>
    </row>
    <row r="341" spans="1:4" ht="13.5">
      <c r="A341" s="176" t="s">
        <v>647</v>
      </c>
      <c r="B341" s="177">
        <v>4</v>
      </c>
      <c r="C341" s="184" t="s">
        <v>648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501" t="s">
        <v>592</v>
      </c>
      <c r="B1" s="501"/>
      <c r="C1" s="31" t="s">
        <v>593</v>
      </c>
      <c r="D1" s="33" t="s">
        <v>1113</v>
      </c>
      <c r="E1" s="32" t="s">
        <v>594</v>
      </c>
      <c r="F1" s="32" t="s">
        <v>598</v>
      </c>
      <c r="G1" s="32" t="s">
        <v>611</v>
      </c>
      <c r="H1" s="33" t="s">
        <v>1114</v>
      </c>
    </row>
    <row r="2" spans="1:13">
      <c r="A2" s="84">
        <v>1</v>
      </c>
      <c r="B2" s="78">
        <v>-7</v>
      </c>
      <c r="C2" s="78" t="s">
        <v>345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315</v>
      </c>
      <c r="B3" s="78">
        <v>-4</v>
      </c>
      <c r="C3" s="78" t="s">
        <v>346</v>
      </c>
      <c r="D3" s="80">
        <f>IFERROR(VLOOKUP($A3,'Balancete 2015'!$A:$D,4,0), "0")</f>
        <v>578.22</v>
      </c>
      <c r="E3" s="81"/>
      <c r="F3" s="81"/>
      <c r="G3" s="81" t="s">
        <v>595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347</v>
      </c>
      <c r="B4" s="78">
        <v>-2</v>
      </c>
      <c r="C4" s="78" t="s">
        <v>348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349</v>
      </c>
      <c r="B5" s="78">
        <v>0</v>
      </c>
      <c r="C5" s="78" t="s">
        <v>350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351</v>
      </c>
      <c r="B6" s="78">
        <v>-5</v>
      </c>
      <c r="C6" s="78" t="s">
        <v>350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352</v>
      </c>
      <c r="B7" s="78">
        <v>-3</v>
      </c>
      <c r="C7" s="78" t="s">
        <v>369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353</v>
      </c>
      <c r="B8" s="78">
        <v>0</v>
      </c>
      <c r="C8" s="78" t="s">
        <v>354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355</v>
      </c>
      <c r="B9" s="78">
        <v>-2</v>
      </c>
      <c r="C9" s="78" t="s">
        <v>370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356</v>
      </c>
      <c r="B10" s="78">
        <v>-8</v>
      </c>
      <c r="C10" s="78" t="s">
        <v>370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357</v>
      </c>
      <c r="B11" s="78">
        <v>-6</v>
      </c>
      <c r="C11" s="78" t="s">
        <v>370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316</v>
      </c>
      <c r="B12" s="78">
        <v>-1</v>
      </c>
      <c r="C12" s="78" t="s">
        <v>358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359</v>
      </c>
      <c r="B13" s="78">
        <v>0</v>
      </c>
      <c r="C13" s="78" t="s">
        <v>360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361</v>
      </c>
      <c r="B14" s="78">
        <v>-3</v>
      </c>
      <c r="C14" s="78" t="s">
        <v>362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371</v>
      </c>
      <c r="B15" s="78">
        <v>-8</v>
      </c>
      <c r="C15" s="78" t="s">
        <v>372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373</v>
      </c>
      <c r="B16" s="78">
        <v>-9</v>
      </c>
      <c r="C16" s="78" t="s">
        <v>374</v>
      </c>
      <c r="D16" s="80">
        <f>IFERROR(VLOOKUP($A16,'Balancete 2015'!$A:$D,4,0), "0")</f>
        <v>103286039.34999999</v>
      </c>
      <c r="E16" s="81"/>
      <c r="F16" s="81"/>
      <c r="G16" s="81" t="s">
        <v>596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364</v>
      </c>
      <c r="B17" s="78">
        <v>-9</v>
      </c>
      <c r="C17" s="78" t="s">
        <v>365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366</v>
      </c>
      <c r="B18" s="78">
        <v>-7</v>
      </c>
      <c r="C18" s="78" t="s">
        <v>367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318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375</v>
      </c>
      <c r="D21" s="80">
        <f>IFERROR(VLOOKUP($A21,'Balancete 2015'!$A:$D,4,0), "0")</f>
        <v>612939699.64999998</v>
      </c>
      <c r="E21" s="81"/>
      <c r="F21" s="81"/>
      <c r="G21" s="81" t="s">
        <v>597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376</v>
      </c>
      <c r="B22" s="78">
        <v>-3</v>
      </c>
      <c r="C22" s="78" t="s">
        <v>377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378</v>
      </c>
      <c r="B23" s="78">
        <v>-6</v>
      </c>
      <c r="C23" s="78" t="s">
        <v>379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380</v>
      </c>
      <c r="B24" s="78">
        <v>-4</v>
      </c>
      <c r="C24" s="78" t="s">
        <v>381</v>
      </c>
      <c r="D24" s="80">
        <f>IFERROR(VLOOKUP($A24,'Balancete 2015'!$A:$D,4,0), "0")</f>
        <v>26092686.260000002</v>
      </c>
      <c r="E24" s="81"/>
      <c r="F24" s="81"/>
      <c r="G24" s="81" t="s">
        <v>599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317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382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319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383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384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385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320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386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387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388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389</v>
      </c>
      <c r="B42" s="78">
        <v>0</v>
      </c>
      <c r="C42" s="78" t="s">
        <v>390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391</v>
      </c>
      <c r="B43" s="78">
        <v>-8</v>
      </c>
      <c r="C43" s="78" t="s">
        <v>392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393</v>
      </c>
      <c r="B44" s="78">
        <v>-6</v>
      </c>
      <c r="C44" s="78" t="s">
        <v>394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395</v>
      </c>
      <c r="B45" s="78">
        <v>-2</v>
      </c>
      <c r="C45" s="78" t="s">
        <v>396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675</v>
      </c>
      <c r="B46" s="78">
        <v>5</v>
      </c>
      <c r="C46" s="78" t="s">
        <v>741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676</v>
      </c>
      <c r="B47" s="78">
        <v>3</v>
      </c>
      <c r="C47" s="78" t="s">
        <v>742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882</v>
      </c>
      <c r="B48" s="78">
        <v>-2</v>
      </c>
      <c r="C48" s="79" t="s">
        <v>883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884</v>
      </c>
      <c r="B49" s="78">
        <v>-8</v>
      </c>
      <c r="C49" s="79" t="s">
        <v>885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886</v>
      </c>
      <c r="B50" s="78">
        <v>-2</v>
      </c>
      <c r="C50" s="79" t="s">
        <v>887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302</v>
      </c>
      <c r="B51" s="78">
        <v>-2</v>
      </c>
      <c r="C51" s="78" t="s">
        <v>303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304</v>
      </c>
      <c r="B52" s="78">
        <v>-7</v>
      </c>
      <c r="C52" s="78" t="s">
        <v>303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305</v>
      </c>
      <c r="B53" s="78">
        <v>-4</v>
      </c>
      <c r="C53" s="78" t="s">
        <v>397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321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268</v>
      </c>
      <c r="B58" s="78">
        <v>-2</v>
      </c>
      <c r="C58" s="78" t="s">
        <v>398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269</v>
      </c>
      <c r="B59" s="78">
        <v>0</v>
      </c>
      <c r="C59" s="78" t="s">
        <v>589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653</v>
      </c>
      <c r="B60" s="78">
        <v>0</v>
      </c>
      <c r="C60" s="78" t="s">
        <v>689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270</v>
      </c>
      <c r="B61" s="78">
        <v>-9</v>
      </c>
      <c r="C61" s="78" t="s">
        <v>399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271</v>
      </c>
      <c r="B62" s="78">
        <v>-7</v>
      </c>
      <c r="C62" s="78" t="s">
        <v>400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272</v>
      </c>
      <c r="B63" s="78">
        <v>-1</v>
      </c>
      <c r="C63" s="78" t="s">
        <v>401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273</v>
      </c>
      <c r="B64" s="78">
        <v>0</v>
      </c>
      <c r="C64" s="78" t="s">
        <v>402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274</v>
      </c>
      <c r="B65" s="78">
        <v>-8</v>
      </c>
      <c r="C65" s="78" t="s">
        <v>403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275</v>
      </c>
      <c r="B66" s="78">
        <v>-8</v>
      </c>
      <c r="C66" s="78" t="s">
        <v>276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277</v>
      </c>
      <c r="B67" s="78">
        <v>-6</v>
      </c>
      <c r="C67" s="78" t="s">
        <v>590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278</v>
      </c>
      <c r="B68" s="78">
        <v>-4</v>
      </c>
      <c r="C68" s="78" t="s">
        <v>404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279</v>
      </c>
      <c r="B69" s="78">
        <v>-2</v>
      </c>
      <c r="C69" s="78" t="s">
        <v>405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406</v>
      </c>
      <c r="B70" s="78">
        <v>0</v>
      </c>
      <c r="C70" s="78" t="s">
        <v>407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677</v>
      </c>
      <c r="B71" s="78">
        <v>2</v>
      </c>
      <c r="C71" s="59" t="s">
        <v>743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280</v>
      </c>
      <c r="B72" s="78">
        <v>0</v>
      </c>
      <c r="C72" s="78" t="s">
        <v>408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281</v>
      </c>
      <c r="B73" s="78">
        <v>-9</v>
      </c>
      <c r="C73" s="78" t="s">
        <v>409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282</v>
      </c>
      <c r="B74" s="78">
        <v>-7</v>
      </c>
      <c r="C74" s="78" t="s">
        <v>410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283</v>
      </c>
      <c r="B75" s="78">
        <v>-5</v>
      </c>
      <c r="C75" s="78" t="s">
        <v>411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284</v>
      </c>
      <c r="B76" s="78">
        <v>-1</v>
      </c>
      <c r="C76" s="78" t="s">
        <v>412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413</v>
      </c>
      <c r="B77" s="78">
        <v>0</v>
      </c>
      <c r="C77" s="78" t="s">
        <v>414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722</v>
      </c>
      <c r="B78" s="78"/>
      <c r="C78" s="59" t="s">
        <v>723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623</v>
      </c>
      <c r="B79" s="78">
        <v>6</v>
      </c>
      <c r="C79" s="78" t="s">
        <v>624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690</v>
      </c>
      <c r="B80" s="78">
        <v>0</v>
      </c>
      <c r="C80" s="78" t="s">
        <v>691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692</v>
      </c>
      <c r="B81" s="78">
        <v>8</v>
      </c>
      <c r="C81" s="78" t="s">
        <v>693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745</v>
      </c>
      <c r="B82" s="78"/>
      <c r="C82" s="78" t="s">
        <v>784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744</v>
      </c>
      <c r="B83" s="78"/>
      <c r="C83" s="78" t="s">
        <v>785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285</v>
      </c>
      <c r="B84" s="78">
        <v>-4</v>
      </c>
      <c r="C84" s="78" t="s">
        <v>415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286</v>
      </c>
      <c r="B85" s="78">
        <v>-2</v>
      </c>
      <c r="C85" s="78" t="s">
        <v>416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724</v>
      </c>
      <c r="B86" s="78">
        <v>0</v>
      </c>
      <c r="C86" s="78" t="s">
        <v>725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747</v>
      </c>
      <c r="B87" s="78">
        <v>9</v>
      </c>
      <c r="C87" s="78" t="s">
        <v>748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287</v>
      </c>
      <c r="B88" s="78">
        <v>-7</v>
      </c>
      <c r="C88" s="78" t="s">
        <v>417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288</v>
      </c>
      <c r="B89" s="78">
        <v>-5</v>
      </c>
      <c r="C89" s="78" t="s">
        <v>418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289</v>
      </c>
      <c r="B90" s="78">
        <v>-3</v>
      </c>
      <c r="C90" s="78" t="s">
        <v>419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749</v>
      </c>
      <c r="B91" s="78">
        <v>0</v>
      </c>
      <c r="C91" s="78" t="s">
        <v>750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751</v>
      </c>
      <c r="B92" s="78">
        <v>8</v>
      </c>
      <c r="C92" s="78" t="s">
        <v>752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753</v>
      </c>
      <c r="B93" s="78">
        <v>6</v>
      </c>
      <c r="C93" s="78" t="s">
        <v>746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1017</v>
      </c>
      <c r="B94" s="78">
        <v>0</v>
      </c>
      <c r="C94" s="103" t="s">
        <v>1018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1019</v>
      </c>
      <c r="B95" s="78">
        <v>-4</v>
      </c>
      <c r="C95" s="103" t="s">
        <v>1020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1021</v>
      </c>
      <c r="B96" s="78">
        <v>-9</v>
      </c>
      <c r="C96" s="103" t="s">
        <v>1022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322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420</v>
      </c>
      <c r="B99" s="78">
        <v>-8</v>
      </c>
      <c r="C99" s="78" t="s">
        <v>421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422</v>
      </c>
      <c r="B100" s="78">
        <v>0</v>
      </c>
      <c r="C100" s="78" t="s">
        <v>423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424</v>
      </c>
      <c r="B101" s="78">
        <v>-9</v>
      </c>
      <c r="C101" s="78" t="s">
        <v>423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425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426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345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323</v>
      </c>
      <c r="B107" s="78">
        <v>-6</v>
      </c>
      <c r="C107" s="78" t="s">
        <v>308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309</v>
      </c>
      <c r="B108" s="78">
        <v>0</v>
      </c>
      <c r="C108" s="78" t="s">
        <v>310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311</v>
      </c>
      <c r="B109" s="78">
        <v>-1</v>
      </c>
      <c r="C109" s="78" t="s">
        <v>312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313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324</v>
      </c>
      <c r="B112" s="78">
        <v>-8</v>
      </c>
      <c r="C112" s="78" t="s">
        <v>518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519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301</v>
      </c>
      <c r="B114" s="78">
        <v>-8</v>
      </c>
      <c r="C114" s="78" t="s">
        <v>520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521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522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523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524</v>
      </c>
      <c r="B118" s="78">
        <v>-1</v>
      </c>
      <c r="C118" s="78" t="s">
        <v>525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526</v>
      </c>
      <c r="B119" s="78">
        <v>-9</v>
      </c>
      <c r="C119" s="78" t="s">
        <v>527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528</v>
      </c>
      <c r="B120" s="78">
        <v>-5</v>
      </c>
      <c r="C120" s="78" t="s">
        <v>529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768</v>
      </c>
      <c r="B121" s="78">
        <v>0</v>
      </c>
      <c r="C121" s="78" t="s">
        <v>769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770</v>
      </c>
      <c r="B122" s="78">
        <v>9</v>
      </c>
      <c r="C122" s="78" t="s">
        <v>771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772</v>
      </c>
      <c r="B123" s="78">
        <v>8</v>
      </c>
      <c r="C123" s="78" t="s">
        <v>773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774</v>
      </c>
      <c r="B124" s="78">
        <v>6</v>
      </c>
      <c r="C124" s="78" t="s">
        <v>775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776</v>
      </c>
      <c r="B125" s="78">
        <v>4</v>
      </c>
      <c r="C125" s="78" t="s">
        <v>777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326</v>
      </c>
      <c r="B126" s="78">
        <v>-5</v>
      </c>
      <c r="C126" s="78" t="s">
        <v>530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531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532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325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533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534</v>
      </c>
      <c r="B133" s="78">
        <v>-6</v>
      </c>
      <c r="C133" s="78" t="s">
        <v>535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536</v>
      </c>
      <c r="B134" s="78">
        <v>-4</v>
      </c>
      <c r="C134" s="78" t="s">
        <v>537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538</v>
      </c>
      <c r="B135" s="78">
        <v>-2</v>
      </c>
      <c r="C135" s="78" t="s">
        <v>539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540</v>
      </c>
      <c r="B136" s="78">
        <v>0</v>
      </c>
      <c r="C136" s="78" t="s">
        <v>541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542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543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544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545</v>
      </c>
      <c r="B140" s="78">
        <v>-7</v>
      </c>
      <c r="C140" s="78" t="s">
        <v>546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547</v>
      </c>
      <c r="B141" s="78">
        <v>-2</v>
      </c>
      <c r="C141" s="78" t="s">
        <v>546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548</v>
      </c>
      <c r="B142" s="78">
        <v>-7</v>
      </c>
      <c r="C142" s="78" t="s">
        <v>549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1112</v>
      </c>
      <c r="B143" s="78">
        <v>-9</v>
      </c>
      <c r="C143" s="103" t="s">
        <v>1080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1081</v>
      </c>
      <c r="B144" s="78">
        <v>-7</v>
      </c>
      <c r="C144" s="103" t="s">
        <v>1082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1083</v>
      </c>
      <c r="B145" s="78">
        <v>-5</v>
      </c>
      <c r="C145" s="103" t="s">
        <v>1084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550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551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552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553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1086</v>
      </c>
      <c r="B151" s="103">
        <v>-3</v>
      </c>
      <c r="C151" s="103" t="s">
        <v>1087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554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778</v>
      </c>
      <c r="B153" s="78"/>
      <c r="C153" s="132" t="s">
        <v>779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780</v>
      </c>
      <c r="B154" s="78"/>
      <c r="C154" s="132" t="s">
        <v>781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327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591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328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555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291</v>
      </c>
      <c r="B164" s="78">
        <v>0</v>
      </c>
      <c r="C164" s="78" t="s">
        <v>292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293</v>
      </c>
      <c r="B165" s="78">
        <v>-4</v>
      </c>
      <c r="C165" s="78" t="s">
        <v>294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295</v>
      </c>
      <c r="B166" s="78">
        <v>-5</v>
      </c>
      <c r="C166" s="78" t="s">
        <v>294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296</v>
      </c>
      <c r="B167" s="78">
        <v>-8</v>
      </c>
      <c r="C167" s="78" t="s">
        <v>556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330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557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557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558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329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559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560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561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297</v>
      </c>
      <c r="B182" s="78">
        <v>-8</v>
      </c>
      <c r="C182" s="78" t="s">
        <v>298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299</v>
      </c>
      <c r="B183" s="78">
        <v>-9</v>
      </c>
      <c r="C183" s="78" t="s">
        <v>298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300</v>
      </c>
      <c r="B184" s="78">
        <v>-7</v>
      </c>
      <c r="C184" s="78" t="s">
        <v>562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865</v>
      </c>
      <c r="B185" s="103">
        <v>-4</v>
      </c>
      <c r="C185" s="103" t="s">
        <v>866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867</v>
      </c>
      <c r="B186" s="103">
        <v>0</v>
      </c>
      <c r="C186" s="103" t="s">
        <v>868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1090</v>
      </c>
      <c r="B187" s="103">
        <v>-9</v>
      </c>
      <c r="C187" s="103" t="s">
        <v>1091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679</v>
      </c>
      <c r="B188" s="78"/>
      <c r="C188" s="78" t="s">
        <v>680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681</v>
      </c>
      <c r="B189" s="78"/>
      <c r="C189" s="78" t="s">
        <v>680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782</v>
      </c>
      <c r="B190" s="78"/>
      <c r="C190" s="78" t="s">
        <v>786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783</v>
      </c>
      <c r="B191" s="78"/>
      <c r="C191" s="78" t="s">
        <v>787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501" t="s">
        <v>592</v>
      </c>
      <c r="B1" s="501"/>
      <c r="C1" s="31" t="s">
        <v>593</v>
      </c>
      <c r="D1" s="33" t="s">
        <v>1113</v>
      </c>
      <c r="E1" s="32" t="s">
        <v>249</v>
      </c>
      <c r="F1" s="32" t="s">
        <v>246</v>
      </c>
      <c r="G1" s="32" t="s">
        <v>612</v>
      </c>
      <c r="H1" s="32" t="s">
        <v>613</v>
      </c>
      <c r="I1" s="33" t="s">
        <v>1114</v>
      </c>
      <c r="J1" s="6"/>
      <c r="L1" s="91"/>
      <c r="M1" s="85" t="s">
        <v>978</v>
      </c>
      <c r="N1" s="90" t="s">
        <v>976</v>
      </c>
      <c r="O1" s="86" t="s">
        <v>977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334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427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428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429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1025</v>
      </c>
      <c r="B10" s="89">
        <v>0</v>
      </c>
      <c r="C10" s="89" t="s">
        <v>1026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1027</v>
      </c>
      <c r="B11" s="89">
        <v>-9</v>
      </c>
      <c r="C11" s="89" t="s">
        <v>1028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1029</v>
      </c>
      <c r="B12" s="89">
        <v>-7</v>
      </c>
      <c r="C12" s="89" t="s">
        <v>1030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1031</v>
      </c>
      <c r="B13" s="89">
        <v>-5</v>
      </c>
      <c r="C13" s="89" t="s">
        <v>1032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1033</v>
      </c>
      <c r="B14" s="89">
        <v>-1</v>
      </c>
      <c r="C14" s="89" t="s">
        <v>1034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1035</v>
      </c>
      <c r="B15" s="89">
        <v>0</v>
      </c>
      <c r="C15" s="89" t="s">
        <v>1036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1037</v>
      </c>
      <c r="B16" s="89">
        <v>-8</v>
      </c>
      <c r="C16" s="89" t="s">
        <v>1038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1039</v>
      </c>
      <c r="B17" s="89">
        <v>-6</v>
      </c>
      <c r="C17" s="89" t="s">
        <v>1040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430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431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432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432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433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803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434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435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436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437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438</v>
      </c>
      <c r="B32" s="29">
        <v>0</v>
      </c>
      <c r="C32" s="29" t="s">
        <v>439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440</v>
      </c>
      <c r="B33" s="29">
        <v>-9</v>
      </c>
      <c r="C33" s="29" t="s">
        <v>441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442</v>
      </c>
      <c r="B34" s="29">
        <v>-7</v>
      </c>
      <c r="C34" s="29" t="s">
        <v>443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444</v>
      </c>
      <c r="B35" s="29">
        <v>-5</v>
      </c>
      <c r="C35" s="29" t="s">
        <v>445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446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447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448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449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450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451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452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1042</v>
      </c>
      <c r="B46">
        <v>0</v>
      </c>
      <c r="C46" t="s">
        <v>1043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898</v>
      </c>
      <c r="B47" s="29">
        <v>9</v>
      </c>
      <c r="C47" s="75" t="s">
        <v>899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455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456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457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458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459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460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637</v>
      </c>
      <c r="B55" s="29">
        <v>0</v>
      </c>
      <c r="C55" s="59" t="s">
        <v>638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461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462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463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464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465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466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467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468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469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470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471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472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473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474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475</v>
      </c>
      <c r="B71" s="29">
        <v>-1</v>
      </c>
      <c r="C71" s="29" t="s">
        <v>476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604</v>
      </c>
      <c r="B72" s="78"/>
      <c r="C72" s="78" t="s">
        <v>949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604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950</v>
      </c>
      <c r="B73" s="29"/>
      <c r="C73" s="29" t="s">
        <v>951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950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952</v>
      </c>
      <c r="B74" s="29"/>
      <c r="C74" s="29" t="s">
        <v>953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952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1048</v>
      </c>
      <c r="B75" s="89">
        <v>-7</v>
      </c>
      <c r="C75" s="89" t="s">
        <v>1049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1050</v>
      </c>
      <c r="B76" s="89">
        <v>-9</v>
      </c>
      <c r="C76" s="89" t="s">
        <v>1051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1052</v>
      </c>
      <c r="B77" s="89">
        <v>-7</v>
      </c>
      <c r="C77" s="89" t="s">
        <v>1051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754</v>
      </c>
      <c r="B78" s="78"/>
      <c r="C78" s="78" t="s">
        <v>788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755</v>
      </c>
      <c r="B79" s="29"/>
      <c r="C79" s="29" t="s">
        <v>788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756</v>
      </c>
      <c r="B80" s="29"/>
      <c r="C80" s="29" t="s">
        <v>789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477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478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479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480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757</v>
      </c>
      <c r="B87" s="29"/>
      <c r="C87" s="29" t="s">
        <v>790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481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482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483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483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484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485</v>
      </c>
      <c r="B96" s="29">
        <v>-3</v>
      </c>
      <c r="C96" s="29" t="s">
        <v>486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290</v>
      </c>
      <c r="B97" s="29">
        <v>-1</v>
      </c>
      <c r="C97" s="29" t="s">
        <v>487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484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488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1057</v>
      </c>
      <c r="B103" s="89">
        <v>-5</v>
      </c>
      <c r="C103" s="89" t="s">
        <v>1058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1059</v>
      </c>
      <c r="B104" s="89">
        <v>-6</v>
      </c>
      <c r="C104" s="89" t="s">
        <v>1060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1061</v>
      </c>
      <c r="B105" s="89">
        <v>-3</v>
      </c>
      <c r="C105" s="89" t="s">
        <v>1062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337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489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489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758</v>
      </c>
      <c r="B110" s="29">
        <v>1</v>
      </c>
      <c r="C110" s="29" t="s">
        <v>759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490</v>
      </c>
      <c r="B111" s="29">
        <v>-4</v>
      </c>
      <c r="C111" s="29" t="s">
        <v>491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492</v>
      </c>
      <c r="B112" s="29">
        <v>-3</v>
      </c>
      <c r="C112" s="29" t="s">
        <v>493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494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495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760</v>
      </c>
      <c r="B116" s="78">
        <v>5</v>
      </c>
      <c r="C116" s="78" t="s">
        <v>761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496</v>
      </c>
      <c r="B117" s="78">
        <v>-8</v>
      </c>
      <c r="C117" s="78" t="s">
        <v>497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498</v>
      </c>
      <c r="B118" s="78">
        <v>-7</v>
      </c>
      <c r="C118" s="78" t="s">
        <v>499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500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501</v>
      </c>
      <c r="B122" s="78">
        <v>0</v>
      </c>
      <c r="C122" s="78" t="s">
        <v>502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338</v>
      </c>
      <c r="B123" s="78">
        <v>-8</v>
      </c>
      <c r="C123" s="78" t="s">
        <v>503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504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505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341</v>
      </c>
      <c r="B129" s="78">
        <v>-5</v>
      </c>
      <c r="C129" s="78" t="s">
        <v>506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506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762</v>
      </c>
      <c r="B131" s="78"/>
      <c r="C131" s="78" t="s">
        <v>763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507</v>
      </c>
      <c r="B132" s="78">
        <v>-4</v>
      </c>
      <c r="C132" s="78" t="s">
        <v>602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508</v>
      </c>
      <c r="B133" s="78">
        <v>-5</v>
      </c>
      <c r="C133" s="78" t="s">
        <v>509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510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343</v>
      </c>
      <c r="B135" s="78">
        <v>-4</v>
      </c>
      <c r="C135" s="78" t="s">
        <v>511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342</v>
      </c>
      <c r="B137" s="78">
        <v>-9</v>
      </c>
      <c r="C137" s="78" t="s">
        <v>512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512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764</v>
      </c>
      <c r="B139" s="78">
        <v>5</v>
      </c>
      <c r="C139" s="78" t="s">
        <v>765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766</v>
      </c>
      <c r="B140" s="78"/>
      <c r="C140" s="78" t="s">
        <v>767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513</v>
      </c>
      <c r="B141" s="78">
        <v>-8</v>
      </c>
      <c r="C141" s="78" t="s">
        <v>603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514</v>
      </c>
      <c r="B142" s="78">
        <v>-9</v>
      </c>
      <c r="C142" s="78" t="s">
        <v>515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516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344</v>
      </c>
      <c r="B144" s="78">
        <v>-8</v>
      </c>
      <c r="C144" s="78" t="s">
        <v>517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1066</v>
      </c>
      <c r="B145" s="89">
        <v>-4</v>
      </c>
      <c r="C145" s="89" t="s">
        <v>1067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1068</v>
      </c>
      <c r="B146" s="89">
        <v>-8</v>
      </c>
      <c r="C146" s="89" t="s">
        <v>1067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1069</v>
      </c>
      <c r="B147" s="89">
        <v>-3</v>
      </c>
      <c r="C147" s="89" t="s">
        <v>1067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1070</v>
      </c>
      <c r="B148" s="89">
        <v>-9</v>
      </c>
      <c r="C148" s="89" t="s">
        <v>1071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339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563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340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564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565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566</v>
      </c>
      <c r="B159" s="78">
        <v>0</v>
      </c>
      <c r="C159" s="78" t="s">
        <v>567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568</v>
      </c>
      <c r="B160" s="78">
        <v>-9</v>
      </c>
      <c r="C160" s="78" t="s">
        <v>569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570</v>
      </c>
      <c r="B161" s="78">
        <v>-7</v>
      </c>
      <c r="C161" s="78" t="s">
        <v>571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572</v>
      </c>
      <c r="B162" s="78">
        <v>-5</v>
      </c>
      <c r="C162" s="78" t="s">
        <v>573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574</v>
      </c>
      <c r="B163" s="78">
        <v>-3</v>
      </c>
      <c r="C163" s="78" t="s">
        <v>575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957</v>
      </c>
      <c r="B164" s="78"/>
      <c r="C164" s="78" t="s">
        <v>958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957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576</v>
      </c>
      <c r="B165" s="78">
        <v>-8</v>
      </c>
      <c r="C165" s="78" t="s">
        <v>577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578</v>
      </c>
      <c r="B166" s="78">
        <v>-3</v>
      </c>
      <c r="C166" s="78" t="s">
        <v>579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580</v>
      </c>
      <c r="B167" s="78">
        <v>-8</v>
      </c>
      <c r="C167" s="78" t="s">
        <v>581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332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314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694</v>
      </c>
      <c r="B172" s="78">
        <v>-1</v>
      </c>
      <c r="C172" s="78" t="s">
        <v>695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1094</v>
      </c>
      <c r="B174" s="89">
        <v>0</v>
      </c>
      <c r="C174" s="89" t="s">
        <v>1095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1096</v>
      </c>
      <c r="B175" s="89">
        <v>-9</v>
      </c>
      <c r="C175" s="89" t="s">
        <v>1097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1098</v>
      </c>
      <c r="B176" s="89">
        <v>-7</v>
      </c>
      <c r="C176" s="89" t="s">
        <v>1099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1100</v>
      </c>
      <c r="B177" s="89">
        <v>-5</v>
      </c>
      <c r="C177" s="89" t="s">
        <v>1101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1102</v>
      </c>
      <c r="B178" s="89">
        <v>-3</v>
      </c>
      <c r="C178" s="89" t="s">
        <v>1103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1104</v>
      </c>
      <c r="B179" s="89">
        <v>-1</v>
      </c>
      <c r="C179" s="89" t="s">
        <v>1105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1106</v>
      </c>
      <c r="B180" s="89">
        <v>-6</v>
      </c>
      <c r="C180" s="89" t="s">
        <v>1107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335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582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583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336</v>
      </c>
      <c r="B185" s="78">
        <v>-9</v>
      </c>
      <c r="C185" s="78" t="s">
        <v>584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333</v>
      </c>
      <c r="B186" s="78">
        <v>-1</v>
      </c>
      <c r="C186" s="78" t="s">
        <v>585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586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587</v>
      </c>
      <c r="B188" s="78">
        <v>-1</v>
      </c>
      <c r="C188" s="78" t="s">
        <v>588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919</v>
      </c>
      <c r="B189" s="78">
        <v>-1</v>
      </c>
      <c r="C189" s="78" t="s">
        <v>920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2:P41"/>
  <sheetViews>
    <sheetView showGridLines="0" tabSelected="1" zoomScale="90" zoomScaleNormal="90" workbookViewId="0">
      <pane ySplit="4" topLeftCell="A5" activePane="bottomLeft" state="frozen"/>
      <selection activeCell="B3" sqref="B3:E34"/>
      <selection pane="bottomLeft" activeCell="E17" sqref="E17"/>
    </sheetView>
  </sheetViews>
  <sheetFormatPr defaultRowHeight="12" outlineLevelRow="1" outlineLevelCol="1"/>
  <cols>
    <col min="1" max="1" width="1.7109375" style="195" customWidth="1"/>
    <col min="2" max="2" width="47.85546875" style="207" customWidth="1"/>
    <col min="3" max="3" width="16" style="208" customWidth="1"/>
    <col min="4" max="5" width="16.7109375" style="208" customWidth="1"/>
    <col min="6" max="6" width="16.7109375" style="208" hidden="1" customWidth="1" outlineLevel="1"/>
    <col min="7" max="7" width="12.85546875" style="208" hidden="1" customWidth="1" outlineLevel="1"/>
    <col min="8" max="8" width="16.7109375" style="208" hidden="1" customWidth="1" outlineLevel="1"/>
    <col min="9" max="10" width="12.85546875" style="208" hidden="1" customWidth="1" outlineLevel="1"/>
    <col min="11" max="12" width="15.7109375" style="196" hidden="1" customWidth="1" outlineLevel="1"/>
    <col min="13" max="13" width="15.85546875" style="196" hidden="1" customWidth="1" outlineLevel="1"/>
    <col min="14" max="15" width="15.7109375" style="196" hidden="1" customWidth="1" outlineLevel="1"/>
    <col min="16" max="16" width="3.42578125" style="195" customWidth="1" collapsed="1"/>
    <col min="17" max="16384" width="9.140625" style="195"/>
  </cols>
  <sheetData>
    <row r="2" spans="1:15">
      <c r="D2" s="316">
        <v>44377</v>
      </c>
      <c r="E2" s="316">
        <v>44196</v>
      </c>
      <c r="F2" s="316">
        <v>44286</v>
      </c>
      <c r="G2" s="316">
        <v>43830</v>
      </c>
      <c r="H2" s="316">
        <v>44104</v>
      </c>
      <c r="I2" s="316">
        <v>44012</v>
      </c>
      <c r="J2" s="316">
        <v>43921</v>
      </c>
      <c r="K2" s="316">
        <v>43738</v>
      </c>
      <c r="L2" s="316">
        <v>43644</v>
      </c>
      <c r="M2" s="316">
        <v>43553</v>
      </c>
      <c r="N2" s="316">
        <v>43465</v>
      </c>
      <c r="O2" s="316">
        <v>43098</v>
      </c>
    </row>
    <row r="3" spans="1:15" s="198" customFormat="1" ht="15" customHeight="1">
      <c r="A3" s="197"/>
      <c r="B3" s="504" t="s">
        <v>1125</v>
      </c>
      <c r="C3" s="505"/>
      <c r="D3" s="502">
        <v>44377</v>
      </c>
      <c r="E3" s="502">
        <v>44196</v>
      </c>
      <c r="F3" s="502">
        <v>44286</v>
      </c>
      <c r="G3" s="502">
        <v>43830</v>
      </c>
      <c r="H3" s="502">
        <v>44104</v>
      </c>
      <c r="I3" s="502">
        <v>44012</v>
      </c>
      <c r="J3" s="502">
        <v>43921</v>
      </c>
      <c r="K3" s="502">
        <v>43738</v>
      </c>
      <c r="L3" s="502">
        <v>43646</v>
      </c>
      <c r="M3" s="502">
        <v>43555</v>
      </c>
      <c r="N3" s="502">
        <v>43465</v>
      </c>
      <c r="O3" s="502">
        <v>43100</v>
      </c>
    </row>
    <row r="4" spans="1:15" s="198" customFormat="1" ht="15" customHeight="1">
      <c r="A4" s="197"/>
      <c r="B4" s="506"/>
      <c r="C4" s="507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ht="20.100000000000001" customHeight="1">
      <c r="A5" s="199"/>
      <c r="B5" s="209" t="s">
        <v>1009</v>
      </c>
      <c r="C5" s="210"/>
      <c r="D5" s="210">
        <f t="shared" ref="D5" si="0">D6+D11</f>
        <v>3916790000</v>
      </c>
      <c r="E5" s="210">
        <f t="shared" ref="E5:J5" si="1">E6+E11</f>
        <v>3127384000</v>
      </c>
      <c r="F5" s="210">
        <f>F6+F11</f>
        <v>3144954000</v>
      </c>
      <c r="G5" s="210">
        <f t="shared" si="1"/>
        <v>3747720000</v>
      </c>
      <c r="H5" s="210">
        <f t="shared" si="1"/>
        <v>3447241000</v>
      </c>
      <c r="I5" s="210">
        <f t="shared" si="1"/>
        <v>3530523000</v>
      </c>
      <c r="J5" s="210">
        <f t="shared" si="1"/>
        <v>3758697000</v>
      </c>
      <c r="K5" s="211">
        <f t="shared" ref="K5:O5" si="2">K6+K11</f>
        <v>3773992000</v>
      </c>
      <c r="L5" s="211">
        <f t="shared" si="2"/>
        <v>3394179000</v>
      </c>
      <c r="M5" s="211">
        <f t="shared" si="2"/>
        <v>3325764000</v>
      </c>
      <c r="N5" s="211">
        <f t="shared" si="2"/>
        <v>3350909000</v>
      </c>
      <c r="O5" s="211">
        <f t="shared" si="2"/>
        <v>3730954000</v>
      </c>
    </row>
    <row r="6" spans="1:15" ht="20.100000000000001" customHeight="1">
      <c r="A6" s="199"/>
      <c r="B6" s="209" t="s">
        <v>1126</v>
      </c>
      <c r="C6" s="210"/>
      <c r="D6" s="210">
        <f t="shared" ref="D6" si="3">SUM(D7:D10)</f>
        <v>3689170000</v>
      </c>
      <c r="E6" s="210">
        <f t="shared" ref="E6:J6" si="4">SUM(E7:E10)</f>
        <v>1292986000</v>
      </c>
      <c r="F6" s="210">
        <f>SUM(F7:F10)</f>
        <v>1293088000</v>
      </c>
      <c r="G6" s="210">
        <f t="shared" si="4"/>
        <v>1316004000</v>
      </c>
      <c r="H6" s="210">
        <f t="shared" si="4"/>
        <v>1341071000</v>
      </c>
      <c r="I6" s="210">
        <f t="shared" si="4"/>
        <v>984553000</v>
      </c>
      <c r="J6" s="210">
        <f t="shared" si="4"/>
        <v>1301679000</v>
      </c>
      <c r="K6" s="212">
        <f t="shared" ref="K6:O6" si="5">SUM(K7:K10)</f>
        <v>1829201000</v>
      </c>
      <c r="L6" s="212">
        <f t="shared" si="5"/>
        <v>1298076000</v>
      </c>
      <c r="M6" s="212">
        <f t="shared" si="5"/>
        <v>1287839000</v>
      </c>
      <c r="N6" s="212">
        <f t="shared" si="5"/>
        <v>1333498000</v>
      </c>
      <c r="O6" s="212">
        <f t="shared" si="5"/>
        <v>1639652000</v>
      </c>
    </row>
    <row r="7" spans="1:15" ht="20.100000000000001" customHeight="1">
      <c r="A7" s="200"/>
      <c r="B7" s="213" t="s">
        <v>1127</v>
      </c>
      <c r="C7" s="214" t="s">
        <v>1307</v>
      </c>
      <c r="D7" s="214">
        <v>5000</v>
      </c>
      <c r="E7" s="214">
        <v>306000</v>
      </c>
      <c r="F7" s="214">
        <v>5000</v>
      </c>
      <c r="G7" s="214">
        <v>440514000</v>
      </c>
      <c r="H7" s="214">
        <v>462355000</v>
      </c>
      <c r="I7" s="214">
        <v>460043000</v>
      </c>
      <c r="J7" s="214">
        <v>444925000</v>
      </c>
      <c r="K7" s="215">
        <v>434801000</v>
      </c>
      <c r="L7" s="215">
        <v>446460000</v>
      </c>
      <c r="M7" s="215">
        <v>528131000</v>
      </c>
      <c r="N7" s="215">
        <v>539947000</v>
      </c>
      <c r="O7" s="215">
        <v>636817000</v>
      </c>
    </row>
    <row r="8" spans="1:15" ht="20.100000000000001" customHeight="1">
      <c r="A8" s="199"/>
      <c r="B8" s="213" t="s">
        <v>1233</v>
      </c>
      <c r="C8" s="214" t="s">
        <v>1362</v>
      </c>
      <c r="D8" s="214">
        <v>3654412000</v>
      </c>
      <c r="E8" s="214">
        <v>1181397000</v>
      </c>
      <c r="F8" s="214">
        <v>1229904000</v>
      </c>
      <c r="G8" s="214">
        <v>748026000</v>
      </c>
      <c r="H8" s="214">
        <v>782666000</v>
      </c>
      <c r="I8" s="214">
        <v>413524000</v>
      </c>
      <c r="J8" s="214">
        <v>773068000</v>
      </c>
      <c r="K8" s="215">
        <v>1332291000</v>
      </c>
      <c r="L8" s="215">
        <v>800422000</v>
      </c>
      <c r="M8" s="215">
        <v>691994000</v>
      </c>
      <c r="N8" s="215">
        <v>739586000</v>
      </c>
      <c r="O8" s="215">
        <v>994534000</v>
      </c>
    </row>
    <row r="9" spans="1:15" ht="20.100000000000001" customHeight="1">
      <c r="A9" s="199"/>
      <c r="B9" s="213" t="s">
        <v>1234</v>
      </c>
      <c r="C9" s="214" t="s">
        <v>1309</v>
      </c>
      <c r="D9" s="214">
        <v>0</v>
      </c>
      <c r="E9" s="214">
        <v>64165000</v>
      </c>
      <c r="F9" s="214">
        <v>27991000</v>
      </c>
      <c r="G9" s="214">
        <v>106739000</v>
      </c>
      <c r="H9" s="214">
        <v>50880000</v>
      </c>
      <c r="I9" s="214">
        <v>42764000</v>
      </c>
      <c r="J9" s="214">
        <v>61742000</v>
      </c>
      <c r="K9" s="215">
        <v>44033000</v>
      </c>
      <c r="L9" s="215">
        <v>27497000</v>
      </c>
      <c r="M9" s="215">
        <v>43720000</v>
      </c>
      <c r="N9" s="215">
        <v>31298000</v>
      </c>
      <c r="O9" s="215">
        <v>4540000</v>
      </c>
    </row>
    <row r="10" spans="1:15" ht="20.100000000000001" customHeight="1">
      <c r="A10" s="200"/>
      <c r="B10" s="213" t="s">
        <v>1128</v>
      </c>
      <c r="C10" s="214"/>
      <c r="D10" s="214">
        <v>34753000</v>
      </c>
      <c r="E10" s="214">
        <v>47118000</v>
      </c>
      <c r="F10" s="214">
        <v>35188000</v>
      </c>
      <c r="G10" s="214">
        <v>20725000</v>
      </c>
      <c r="H10" s="214">
        <v>45170000</v>
      </c>
      <c r="I10" s="214">
        <v>68222000</v>
      </c>
      <c r="J10" s="214">
        <v>21944000</v>
      </c>
      <c r="K10" s="214">
        <v>18076000</v>
      </c>
      <c r="L10" s="214">
        <v>23697000</v>
      </c>
      <c r="M10" s="214">
        <v>23994000</v>
      </c>
      <c r="N10" s="214">
        <v>22667000</v>
      </c>
      <c r="O10" s="214">
        <v>3761000</v>
      </c>
    </row>
    <row r="11" spans="1:15" ht="20.100000000000001" customHeight="1">
      <c r="A11" s="200"/>
      <c r="B11" s="209" t="s">
        <v>1129</v>
      </c>
      <c r="C11" s="210"/>
      <c r="D11" s="210">
        <f t="shared" ref="D11:I11" si="6">D12+D15+D16</f>
        <v>227620000</v>
      </c>
      <c r="E11" s="210">
        <f t="shared" si="6"/>
        <v>1834398000</v>
      </c>
      <c r="F11" s="210">
        <f>F12+F15+F16</f>
        <v>1851866000</v>
      </c>
      <c r="G11" s="210">
        <f t="shared" si="6"/>
        <v>2431716000</v>
      </c>
      <c r="H11" s="210">
        <f t="shared" si="6"/>
        <v>2106170000</v>
      </c>
      <c r="I11" s="210">
        <f t="shared" si="6"/>
        <v>2545970000</v>
      </c>
      <c r="J11" s="210">
        <f t="shared" ref="J11:O11" si="7">J12+J15+J16</f>
        <v>2457018000</v>
      </c>
      <c r="K11" s="210">
        <f t="shared" si="7"/>
        <v>1944791000</v>
      </c>
      <c r="L11" s="210">
        <f t="shared" si="7"/>
        <v>2096103000</v>
      </c>
      <c r="M11" s="210">
        <f t="shared" si="7"/>
        <v>2037925000</v>
      </c>
      <c r="N11" s="210">
        <f t="shared" si="7"/>
        <v>2017411000</v>
      </c>
      <c r="O11" s="210">
        <f t="shared" si="7"/>
        <v>2091302000</v>
      </c>
    </row>
    <row r="12" spans="1:15" ht="20.100000000000001" customHeight="1">
      <c r="A12" s="200"/>
      <c r="B12" s="309" t="s">
        <v>1130</v>
      </c>
      <c r="C12" s="310"/>
      <c r="D12" s="310">
        <f>D13+D14</f>
        <v>43807000</v>
      </c>
      <c r="E12" s="310">
        <f>E13+E14</f>
        <v>36033000</v>
      </c>
      <c r="F12" s="310">
        <f>F13+F14</f>
        <v>46324000</v>
      </c>
      <c r="G12" s="310">
        <f t="shared" ref="G12" si="8">G13+G14</f>
        <v>57357000</v>
      </c>
      <c r="H12" s="310">
        <f>H13+H14</f>
        <v>46561000</v>
      </c>
      <c r="I12" s="310">
        <f>I13+I14</f>
        <v>112156000</v>
      </c>
      <c r="J12" s="310">
        <f>J13+J14</f>
        <v>55241000</v>
      </c>
      <c r="K12" s="311">
        <f t="shared" ref="K12:L12" si="9">K13+K14</f>
        <v>53301000</v>
      </c>
      <c r="L12" s="311">
        <f t="shared" si="9"/>
        <v>51926000</v>
      </c>
      <c r="M12" s="311">
        <f t="shared" ref="M12" si="10">M13+M14</f>
        <v>50804000</v>
      </c>
      <c r="N12" s="311">
        <f>N13+N14</f>
        <v>46920000</v>
      </c>
      <c r="O12" s="311">
        <f>O13+O14</f>
        <v>4323000</v>
      </c>
    </row>
    <row r="13" spans="1:15" ht="20.100000000000001" hidden="1" customHeight="1" outlineLevel="1">
      <c r="A13" s="200"/>
      <c r="B13" s="216" t="s">
        <v>1235</v>
      </c>
      <c r="C13" s="214" t="s">
        <v>1308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5">
        <v>7279000</v>
      </c>
      <c r="L13" s="215">
        <v>7168000</v>
      </c>
      <c r="M13" s="215">
        <v>7059000</v>
      </c>
      <c r="N13" s="215">
        <v>4539000</v>
      </c>
      <c r="O13" s="215">
        <v>4265000</v>
      </c>
    </row>
    <row r="14" spans="1:15" ht="20.100000000000001" customHeight="1" collapsed="1">
      <c r="A14" s="200"/>
      <c r="B14" s="217" t="s">
        <v>1338</v>
      </c>
      <c r="C14" s="214" t="s">
        <v>1344</v>
      </c>
      <c r="D14" s="313">
        <v>43807000</v>
      </c>
      <c r="E14" s="313">
        <v>36033000</v>
      </c>
      <c r="F14" s="313">
        <v>46324000</v>
      </c>
      <c r="G14" s="214">
        <v>57357000</v>
      </c>
      <c r="H14" s="313">
        <v>46561000</v>
      </c>
      <c r="I14" s="313">
        <v>112156000</v>
      </c>
      <c r="J14" s="313">
        <v>55241000</v>
      </c>
      <c r="K14" s="214">
        <v>46022000</v>
      </c>
      <c r="L14" s="214">
        <v>44758000</v>
      </c>
      <c r="M14" s="214">
        <v>43745000</v>
      </c>
      <c r="N14" s="214">
        <v>42381000</v>
      </c>
      <c r="O14" s="214">
        <v>58000</v>
      </c>
    </row>
    <row r="15" spans="1:15" ht="20.100000000000001" customHeight="1">
      <c r="A15" s="199"/>
      <c r="B15" s="312" t="s">
        <v>1117</v>
      </c>
      <c r="C15" s="214" t="s">
        <v>1229</v>
      </c>
      <c r="D15" s="313">
        <v>183813000</v>
      </c>
      <c r="E15" s="313">
        <v>1798365000</v>
      </c>
      <c r="F15" s="313">
        <v>1805542000</v>
      </c>
      <c r="G15" s="313">
        <v>2374359000</v>
      </c>
      <c r="H15" s="313">
        <v>2059609000</v>
      </c>
      <c r="I15" s="313">
        <v>2433814000</v>
      </c>
      <c r="J15" s="313">
        <v>2401777000</v>
      </c>
      <c r="K15" s="311">
        <v>1891490000</v>
      </c>
      <c r="L15" s="311">
        <v>2044177000</v>
      </c>
      <c r="M15" s="311">
        <v>1987121000</v>
      </c>
      <c r="N15" s="311">
        <v>1970491000</v>
      </c>
      <c r="O15" s="311">
        <v>2086979000</v>
      </c>
    </row>
    <row r="16" spans="1:15" ht="20.100000000000001" hidden="1" customHeight="1" outlineLevel="1">
      <c r="A16" s="199"/>
      <c r="B16" s="222" t="s">
        <v>1351</v>
      </c>
      <c r="C16" s="214"/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1">
        <v>0</v>
      </c>
      <c r="L16" s="311">
        <v>0</v>
      </c>
      <c r="M16" s="311">
        <v>0</v>
      </c>
      <c r="N16" s="311">
        <v>0</v>
      </c>
      <c r="O16" s="311">
        <v>0</v>
      </c>
    </row>
    <row r="17" spans="1:15" ht="20.100000000000001" customHeight="1" collapsed="1">
      <c r="A17" s="199"/>
      <c r="B17" s="219" t="s">
        <v>1131</v>
      </c>
      <c r="C17" s="214"/>
      <c r="D17" s="220">
        <f t="shared" ref="D17" si="11">D18+D25+D27</f>
        <v>3916790000</v>
      </c>
      <c r="E17" s="220">
        <f t="shared" ref="E17:J17" si="12">E18+E25+E27</f>
        <v>3127384000</v>
      </c>
      <c r="F17" s="220">
        <f>F18+F25+F27</f>
        <v>3144954000</v>
      </c>
      <c r="G17" s="220">
        <f t="shared" si="12"/>
        <v>3747720000</v>
      </c>
      <c r="H17" s="220">
        <f t="shared" si="12"/>
        <v>3447241000</v>
      </c>
      <c r="I17" s="220">
        <f t="shared" si="12"/>
        <v>3530523000</v>
      </c>
      <c r="J17" s="220">
        <f t="shared" si="12"/>
        <v>3758697000</v>
      </c>
      <c r="K17" s="212">
        <f t="shared" ref="K17:O17" si="13">K18+K25+K27</f>
        <v>3773992000</v>
      </c>
      <c r="L17" s="212">
        <f t="shared" si="13"/>
        <v>3394179000</v>
      </c>
      <c r="M17" s="212">
        <f t="shared" si="13"/>
        <v>3325764000</v>
      </c>
      <c r="N17" s="212">
        <f t="shared" si="13"/>
        <v>3350909000</v>
      </c>
      <c r="O17" s="212">
        <f t="shared" si="13"/>
        <v>3730954000</v>
      </c>
    </row>
    <row r="18" spans="1:15" ht="20.100000000000001" customHeight="1">
      <c r="A18" s="199"/>
      <c r="B18" s="314" t="s">
        <v>1132</v>
      </c>
      <c r="C18" s="214"/>
      <c r="D18" s="400">
        <f t="shared" ref="D18:I18" si="14">SUM(D19:D24)</f>
        <v>147312000</v>
      </c>
      <c r="E18" s="400">
        <f t="shared" si="14"/>
        <v>438112000</v>
      </c>
      <c r="F18" s="400">
        <f>SUM(F19:F24)</f>
        <v>448992000</v>
      </c>
      <c r="G18" s="400">
        <f t="shared" si="14"/>
        <v>299414000</v>
      </c>
      <c r="H18" s="400">
        <f t="shared" si="14"/>
        <v>160360000</v>
      </c>
      <c r="I18" s="400">
        <f t="shared" si="14"/>
        <v>159766000</v>
      </c>
      <c r="J18" s="400">
        <f t="shared" ref="J18:O18" si="15">SUM(J19:J24)</f>
        <v>294989000</v>
      </c>
      <c r="K18" s="400">
        <f t="shared" si="15"/>
        <v>330780000</v>
      </c>
      <c r="L18" s="400">
        <f t="shared" si="15"/>
        <v>249486000</v>
      </c>
      <c r="M18" s="400">
        <f t="shared" si="15"/>
        <v>241398000</v>
      </c>
      <c r="N18" s="400">
        <f t="shared" si="15"/>
        <v>293950000</v>
      </c>
      <c r="O18" s="400">
        <f t="shared" si="15"/>
        <v>28306000</v>
      </c>
    </row>
    <row r="19" spans="1:15" ht="20.100000000000001" hidden="1" customHeight="1" outlineLevel="1">
      <c r="A19" s="199"/>
      <c r="B19" s="221" t="s">
        <v>1352</v>
      </c>
      <c r="C19" s="214"/>
      <c r="D19" s="218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</row>
    <row r="20" spans="1:15" ht="20.100000000000001" customHeight="1" collapsed="1">
      <c r="A20" s="199"/>
      <c r="B20" s="221" t="s">
        <v>1133</v>
      </c>
      <c r="C20" s="214" t="s">
        <v>1336</v>
      </c>
      <c r="D20" s="218">
        <v>2034000</v>
      </c>
      <c r="E20" s="218">
        <v>11556000</v>
      </c>
      <c r="F20" s="218">
        <v>286000</v>
      </c>
      <c r="G20" s="218">
        <v>526000</v>
      </c>
      <c r="H20" s="218">
        <v>279000</v>
      </c>
      <c r="I20" s="218">
        <v>356000</v>
      </c>
      <c r="J20" s="218">
        <v>220000</v>
      </c>
      <c r="K20" s="215">
        <v>68877000</v>
      </c>
      <c r="L20" s="215">
        <v>5378000</v>
      </c>
      <c r="M20" s="215">
        <v>3904000</v>
      </c>
      <c r="N20" s="215">
        <v>61852000</v>
      </c>
      <c r="O20" s="215">
        <v>5107000</v>
      </c>
    </row>
    <row r="21" spans="1:15" ht="20.100000000000001" customHeight="1">
      <c r="A21" s="199"/>
      <c r="B21" s="222" t="s">
        <v>1134</v>
      </c>
      <c r="C21" s="214" t="s">
        <v>1373</v>
      </c>
      <c r="D21" s="218">
        <v>23117000</v>
      </c>
      <c r="E21" s="218">
        <v>327685000</v>
      </c>
      <c r="F21" s="218">
        <v>328569000</v>
      </c>
      <c r="G21" s="218">
        <v>158016000</v>
      </c>
      <c r="H21" s="218">
        <v>22300000</v>
      </c>
      <c r="I21" s="218">
        <v>19353000</v>
      </c>
      <c r="J21" s="218">
        <v>158165000</v>
      </c>
      <c r="K21" s="215">
        <v>125844000</v>
      </c>
      <c r="L21" s="215">
        <v>113985000</v>
      </c>
      <c r="M21" s="215">
        <v>110265000</v>
      </c>
      <c r="N21" s="215">
        <v>108852000</v>
      </c>
      <c r="O21" s="215">
        <v>22415000</v>
      </c>
    </row>
    <row r="22" spans="1:15" ht="20.100000000000001" hidden="1" customHeight="1" outlineLevel="1">
      <c r="A22" s="199"/>
      <c r="B22" s="222" t="s">
        <v>1281</v>
      </c>
      <c r="C22" s="214" t="s">
        <v>1312</v>
      </c>
      <c r="D22" s="218">
        <v>0</v>
      </c>
      <c r="E22" s="218">
        <v>77456000</v>
      </c>
      <c r="F22" s="218">
        <v>0</v>
      </c>
      <c r="G22" s="218">
        <v>123005000</v>
      </c>
      <c r="H22" s="218">
        <v>122457000</v>
      </c>
      <c r="I22" s="218">
        <v>127324000</v>
      </c>
      <c r="J22" s="218">
        <v>125477000</v>
      </c>
      <c r="K22" s="215">
        <v>119277000</v>
      </c>
      <c r="L22" s="215">
        <v>116772000</v>
      </c>
      <c r="M22" s="215">
        <v>114153000</v>
      </c>
      <c r="N22" s="215">
        <v>111305000</v>
      </c>
      <c r="O22" s="215">
        <v>0</v>
      </c>
    </row>
    <row r="23" spans="1:15" ht="20.100000000000001" customHeight="1" collapsed="1">
      <c r="A23" s="199"/>
      <c r="B23" s="222" t="s">
        <v>1282</v>
      </c>
      <c r="C23" s="214"/>
      <c r="D23" s="218">
        <v>77000</v>
      </c>
      <c r="E23" s="218">
        <v>0</v>
      </c>
      <c r="F23" s="218">
        <v>0</v>
      </c>
      <c r="G23" s="218">
        <v>1000</v>
      </c>
      <c r="H23" s="218">
        <v>0</v>
      </c>
      <c r="I23" s="218">
        <v>0</v>
      </c>
      <c r="J23" s="218">
        <v>0</v>
      </c>
      <c r="K23" s="215">
        <v>0</v>
      </c>
      <c r="L23" s="215">
        <v>1000</v>
      </c>
      <c r="M23" s="215">
        <v>47000</v>
      </c>
      <c r="N23" s="215">
        <v>49000</v>
      </c>
      <c r="O23" s="215">
        <v>0</v>
      </c>
    </row>
    <row r="24" spans="1:15" ht="20.100000000000001" customHeight="1">
      <c r="A24" s="199"/>
      <c r="B24" s="221" t="s">
        <v>1135</v>
      </c>
      <c r="C24" s="214" t="s">
        <v>1337</v>
      </c>
      <c r="D24" s="223">
        <v>122084000</v>
      </c>
      <c r="E24" s="223">
        <v>21415000</v>
      </c>
      <c r="F24" s="223">
        <v>120137000</v>
      </c>
      <c r="G24" s="223">
        <v>17866000</v>
      </c>
      <c r="H24" s="223">
        <v>15324000</v>
      </c>
      <c r="I24" s="223">
        <v>12733000</v>
      </c>
      <c r="J24" s="223">
        <v>11127000</v>
      </c>
      <c r="K24" s="215">
        <v>16782000</v>
      </c>
      <c r="L24" s="215">
        <v>13350000</v>
      </c>
      <c r="M24" s="215">
        <v>13029000</v>
      </c>
      <c r="N24" s="215">
        <v>11892000</v>
      </c>
      <c r="O24" s="215">
        <v>784000</v>
      </c>
    </row>
    <row r="25" spans="1:15" ht="20.100000000000001" customHeight="1">
      <c r="A25" s="199"/>
      <c r="B25" s="314" t="s">
        <v>1136</v>
      </c>
      <c r="C25" s="214"/>
      <c r="D25" s="400">
        <f t="shared" ref="D25:O25" si="16">D26</f>
        <v>16969000</v>
      </c>
      <c r="E25" s="400">
        <f t="shared" si="16"/>
        <v>39489000</v>
      </c>
      <c r="F25" s="400">
        <f>F26</f>
        <v>24981000</v>
      </c>
      <c r="G25" s="400">
        <f>G26</f>
        <v>44186000</v>
      </c>
      <c r="H25" s="400">
        <f t="shared" si="16"/>
        <v>37375000</v>
      </c>
      <c r="I25" s="400">
        <f>I26</f>
        <v>33878000</v>
      </c>
      <c r="J25" s="400">
        <f t="shared" si="16"/>
        <v>26140000</v>
      </c>
      <c r="K25" s="315">
        <f t="shared" si="16"/>
        <v>34629000</v>
      </c>
      <c r="L25" s="315">
        <f t="shared" si="16"/>
        <v>27982000</v>
      </c>
      <c r="M25" s="315">
        <f t="shared" si="16"/>
        <v>33337000</v>
      </c>
      <c r="N25" s="315">
        <f t="shared" si="16"/>
        <v>28387000</v>
      </c>
      <c r="O25" s="315">
        <f t="shared" si="16"/>
        <v>266453000</v>
      </c>
    </row>
    <row r="26" spans="1:15" ht="20.100000000000001" customHeight="1">
      <c r="A26" s="199"/>
      <c r="B26" s="221" t="s">
        <v>1231</v>
      </c>
      <c r="C26" s="214" t="s">
        <v>1344</v>
      </c>
      <c r="D26" s="218">
        <v>16969000</v>
      </c>
      <c r="E26" s="218">
        <v>39489000</v>
      </c>
      <c r="F26" s="218">
        <v>24981000</v>
      </c>
      <c r="G26" s="218">
        <v>44186000</v>
      </c>
      <c r="H26" s="218">
        <v>37375000</v>
      </c>
      <c r="I26" s="218">
        <v>33878000</v>
      </c>
      <c r="J26" s="218">
        <v>26140000</v>
      </c>
      <c r="K26" s="215">
        <v>34629000</v>
      </c>
      <c r="L26" s="215">
        <v>27982000</v>
      </c>
      <c r="M26" s="215">
        <v>33337000</v>
      </c>
      <c r="N26" s="215">
        <v>28387000</v>
      </c>
      <c r="O26" s="215">
        <v>266453000</v>
      </c>
    </row>
    <row r="27" spans="1:15" ht="20.100000000000001" customHeight="1">
      <c r="A27" s="199"/>
      <c r="B27" s="314" t="s">
        <v>1002</v>
      </c>
      <c r="C27" s="214" t="s">
        <v>1310</v>
      </c>
      <c r="D27" s="400">
        <f t="shared" ref="D27" si="17">SUM(D28:D32)</f>
        <v>3752509000</v>
      </c>
      <c r="E27" s="400">
        <f t="shared" ref="E27:J27" si="18">SUM(E28:E32)</f>
        <v>2649783000</v>
      </c>
      <c r="F27" s="400">
        <f>SUM(F28:F32)</f>
        <v>2670981000</v>
      </c>
      <c r="G27" s="400">
        <f t="shared" si="18"/>
        <v>3404120000</v>
      </c>
      <c r="H27" s="400">
        <f t="shared" si="18"/>
        <v>3249506000</v>
      </c>
      <c r="I27" s="400">
        <f t="shared" si="18"/>
        <v>3336879000</v>
      </c>
      <c r="J27" s="400">
        <f t="shared" si="18"/>
        <v>3437568000</v>
      </c>
      <c r="K27" s="315">
        <f t="shared" ref="K27:O27" si="19">SUM(K28:K32)</f>
        <v>3408583000</v>
      </c>
      <c r="L27" s="315">
        <f t="shared" si="19"/>
        <v>3116711000</v>
      </c>
      <c r="M27" s="315">
        <f t="shared" si="19"/>
        <v>3051029000</v>
      </c>
      <c r="N27" s="315">
        <f t="shared" si="19"/>
        <v>3028572000</v>
      </c>
      <c r="O27" s="315">
        <f t="shared" si="19"/>
        <v>3436195000</v>
      </c>
    </row>
    <row r="28" spans="1:15" ht="20.100000000000001" customHeight="1">
      <c r="A28" s="199"/>
      <c r="B28" s="221" t="s">
        <v>256</v>
      </c>
      <c r="C28" s="214"/>
      <c r="D28" s="223">
        <v>2123409000</v>
      </c>
      <c r="E28" s="223">
        <v>2123409000</v>
      </c>
      <c r="F28" s="223">
        <v>2123409000</v>
      </c>
      <c r="G28" s="223">
        <v>2854884000</v>
      </c>
      <c r="H28" s="223">
        <v>2471417000</v>
      </c>
      <c r="I28" s="223">
        <v>2854864000</v>
      </c>
      <c r="J28" s="223">
        <v>2854884000</v>
      </c>
      <c r="K28" s="215">
        <v>2854884000</v>
      </c>
      <c r="L28" s="215">
        <v>2854884000</v>
      </c>
      <c r="M28" s="215">
        <v>2821931000</v>
      </c>
      <c r="N28" s="215">
        <v>2821931000</v>
      </c>
      <c r="O28" s="215">
        <v>2903636000</v>
      </c>
    </row>
    <row r="29" spans="1:15" ht="20.100000000000001" customHeight="1">
      <c r="A29" s="199"/>
      <c r="B29" s="222" t="s">
        <v>607</v>
      </c>
      <c r="C29" s="214"/>
      <c r="D29" s="218">
        <v>174834000</v>
      </c>
      <c r="E29" s="218">
        <v>174834000</v>
      </c>
      <c r="F29" s="218">
        <v>174834000</v>
      </c>
      <c r="G29" s="218">
        <v>142972000</v>
      </c>
      <c r="H29" s="218">
        <v>142972000</v>
      </c>
      <c r="I29" s="218">
        <v>142972000</v>
      </c>
      <c r="J29" s="218">
        <v>142972000</v>
      </c>
      <c r="K29" s="215">
        <v>123680000</v>
      </c>
      <c r="L29" s="215">
        <v>123680000</v>
      </c>
      <c r="M29" s="215">
        <v>345743000</v>
      </c>
      <c r="N29" s="215">
        <v>345743000</v>
      </c>
      <c r="O29" s="215">
        <v>143363000</v>
      </c>
    </row>
    <row r="30" spans="1:15" ht="20.100000000000001" customHeight="1">
      <c r="A30" s="199"/>
      <c r="B30" s="213" t="s">
        <v>1288</v>
      </c>
      <c r="C30" s="214"/>
      <c r="D30" s="214">
        <v>0</v>
      </c>
      <c r="E30" s="214">
        <v>302687000</v>
      </c>
      <c r="F30" s="214">
        <v>302687000</v>
      </c>
      <c r="G30" s="214">
        <v>274914000</v>
      </c>
      <c r="H30" s="214">
        <v>0</v>
      </c>
      <c r="I30" s="214">
        <v>0</v>
      </c>
      <c r="J30" s="214">
        <v>274914000</v>
      </c>
      <c r="K30" s="215">
        <v>189110000</v>
      </c>
      <c r="L30" s="215">
        <v>189110000</v>
      </c>
      <c r="M30" s="215">
        <v>0</v>
      </c>
      <c r="N30" s="215">
        <v>0</v>
      </c>
      <c r="O30" s="215">
        <v>0</v>
      </c>
    </row>
    <row r="31" spans="1:15" ht="20.100000000000001" customHeight="1">
      <c r="A31" s="199"/>
      <c r="B31" s="213" t="s">
        <v>1118</v>
      </c>
      <c r="C31" s="214"/>
      <c r="D31" s="214">
        <v>-732000</v>
      </c>
      <c r="E31" s="214">
        <v>48853000</v>
      </c>
      <c r="F31" s="214">
        <v>49047000</v>
      </c>
      <c r="G31" s="214">
        <v>131350000</v>
      </c>
      <c r="H31" s="214">
        <v>50251000</v>
      </c>
      <c r="I31" s="214">
        <v>76868000</v>
      </c>
      <c r="J31" s="214">
        <v>128598000</v>
      </c>
      <c r="K31" s="215">
        <v>-36136000</v>
      </c>
      <c r="L31" s="215">
        <v>-140580000</v>
      </c>
      <c r="M31" s="215">
        <v>-140565000</v>
      </c>
      <c r="N31" s="215">
        <v>-139102000</v>
      </c>
      <c r="O31" s="215">
        <v>389196000</v>
      </c>
    </row>
    <row r="32" spans="1:15" ht="20.100000000000001" customHeight="1">
      <c r="A32" s="199"/>
      <c r="B32" s="213" t="s">
        <v>1236</v>
      </c>
      <c r="C32" s="214"/>
      <c r="D32" s="214">
        <v>1454998000</v>
      </c>
      <c r="E32" s="214">
        <v>0</v>
      </c>
      <c r="F32" s="214">
        <v>21004000</v>
      </c>
      <c r="G32" s="214">
        <v>0</v>
      </c>
      <c r="H32" s="214">
        <v>584866000</v>
      </c>
      <c r="I32" s="214">
        <v>262175000</v>
      </c>
      <c r="J32" s="214">
        <v>36200000</v>
      </c>
      <c r="K32" s="215">
        <v>277045000</v>
      </c>
      <c r="L32" s="215">
        <v>89617000</v>
      </c>
      <c r="M32" s="215">
        <v>23920000</v>
      </c>
      <c r="N32" s="215">
        <v>0</v>
      </c>
      <c r="O32" s="215">
        <v>0</v>
      </c>
    </row>
    <row r="33" spans="1:15" ht="20.100000000000001" customHeight="1">
      <c r="A33" s="199"/>
      <c r="B33" s="324" t="s">
        <v>1293</v>
      </c>
      <c r="C33" s="223"/>
      <c r="D33" s="325">
        <v>1454998000</v>
      </c>
      <c r="E33" s="325">
        <v>658070000</v>
      </c>
      <c r="F33" s="325">
        <v>21004000</v>
      </c>
      <c r="G33" s="325">
        <v>387173000</v>
      </c>
      <c r="H33" s="325">
        <v>589997000</v>
      </c>
      <c r="I33" s="325">
        <v>265894000</v>
      </c>
      <c r="J33" s="325">
        <v>37330000</v>
      </c>
      <c r="K33" s="325">
        <v>276609000</v>
      </c>
      <c r="L33" s="325">
        <v>88285000</v>
      </c>
      <c r="M33" s="325">
        <v>21654000</v>
      </c>
      <c r="N33" s="325">
        <v>0</v>
      </c>
      <c r="O33" s="325">
        <v>0</v>
      </c>
    </row>
    <row r="34" spans="1:15" ht="15" customHeight="1">
      <c r="A34" s="199"/>
      <c r="B34" s="435" t="s">
        <v>1369</v>
      </c>
      <c r="C34" s="326"/>
      <c r="D34" s="405"/>
      <c r="E34" s="405"/>
      <c r="F34" s="405"/>
      <c r="G34" s="326"/>
      <c r="H34" s="405"/>
      <c r="I34" s="405"/>
      <c r="J34" s="405"/>
      <c r="K34" s="327"/>
      <c r="L34" s="327"/>
      <c r="M34" s="327"/>
      <c r="N34" s="396"/>
      <c r="O34" s="327"/>
    </row>
    <row r="35" spans="1:15" ht="15" customHeight="1">
      <c r="A35" s="199"/>
      <c r="D35" s="420"/>
      <c r="E35" s="420"/>
      <c r="F35" s="420"/>
      <c r="G35" s="420"/>
    </row>
    <row r="36" spans="1:15" ht="15" customHeight="1">
      <c r="A36" s="201"/>
    </row>
    <row r="37" spans="1:15" s="202" customFormat="1">
      <c r="B37" s="335" t="s">
        <v>1245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</row>
    <row r="38" spans="1:15" s="202" customFormat="1">
      <c r="B38" s="204" t="s">
        <v>1326</v>
      </c>
      <c r="C38" s="225"/>
      <c r="D38" s="225">
        <f>D5-D17</f>
        <v>0</v>
      </c>
      <c r="E38" s="225">
        <f>E5-E17</f>
        <v>0</v>
      </c>
      <c r="F38" s="225">
        <f>F5-F17</f>
        <v>0</v>
      </c>
      <c r="G38" s="225">
        <f>G5-G17</f>
        <v>0</v>
      </c>
      <c r="H38" s="225">
        <f t="shared" ref="H38" si="20">H5-H17</f>
        <v>0</v>
      </c>
      <c r="I38" s="225">
        <f>I5-I17</f>
        <v>0</v>
      </c>
      <c r="J38" s="225">
        <f t="shared" ref="J38:O38" si="21">J5-J17</f>
        <v>0</v>
      </c>
      <c r="K38" s="225">
        <f t="shared" si="21"/>
        <v>0</v>
      </c>
      <c r="L38" s="225">
        <f t="shared" si="21"/>
        <v>0</v>
      </c>
      <c r="M38" s="225">
        <f t="shared" si="21"/>
        <v>0</v>
      </c>
      <c r="N38" s="225">
        <f t="shared" si="21"/>
        <v>0</v>
      </c>
      <c r="O38" s="225">
        <f t="shared" si="21"/>
        <v>0</v>
      </c>
    </row>
    <row r="39" spans="1:15" s="202" customFormat="1">
      <c r="B39" s="204" t="s">
        <v>1009</v>
      </c>
      <c r="C39" s="225"/>
      <c r="D39" s="225">
        <v>3916789587.8099999</v>
      </c>
      <c r="E39" s="225">
        <v>3127384406.1399994</v>
      </c>
      <c r="F39" s="225">
        <v>3144954012.6000004</v>
      </c>
      <c r="G39" s="225">
        <v>3747719960.8299999</v>
      </c>
      <c r="H39" s="225">
        <v>3447241156.2699995</v>
      </c>
      <c r="I39" s="225">
        <v>3530522677.7700005</v>
      </c>
      <c r="J39" s="225">
        <v>3758696507.0900002</v>
      </c>
      <c r="K39" s="225">
        <v>3773991777.0500002</v>
      </c>
      <c r="L39" s="225">
        <v>3394178555.5100002</v>
      </c>
      <c r="M39" s="225">
        <v>3325764485.1500001</v>
      </c>
      <c r="N39" s="225">
        <v>3350908741.0500002</v>
      </c>
      <c r="O39" s="225">
        <v>3730952913.9699993</v>
      </c>
    </row>
    <row r="40" spans="1:15" s="202" customFormat="1">
      <c r="B40" s="336" t="s">
        <v>1301</v>
      </c>
      <c r="C40" s="226"/>
      <c r="D40" s="226">
        <f>ROUND(D5-D39,-3)+D38</f>
        <v>0</v>
      </c>
      <c r="E40" s="226">
        <f>ROUND(E5-E39,-3)+E38</f>
        <v>0</v>
      </c>
      <c r="F40" s="226">
        <f>ROUND(F5-F39,-3)+F38</f>
        <v>0</v>
      </c>
      <c r="G40" s="226">
        <f>ROUND(G5-G39,-3)+G38</f>
        <v>0</v>
      </c>
      <c r="H40" s="226">
        <f t="shared" ref="H40" si="22">ROUND(H5-H39,-3)+H38</f>
        <v>0</v>
      </c>
      <c r="I40" s="226">
        <f>ROUND(I5-I39,-3)+I38</f>
        <v>0</v>
      </c>
      <c r="J40" s="226">
        <f t="shared" ref="J40:O40" si="23">ROUND(J5-J39,-3)+J38</f>
        <v>0</v>
      </c>
      <c r="K40" s="226">
        <f t="shared" si="23"/>
        <v>0</v>
      </c>
      <c r="L40" s="226">
        <f t="shared" si="23"/>
        <v>0</v>
      </c>
      <c r="M40" s="226">
        <f t="shared" si="23"/>
        <v>0</v>
      </c>
      <c r="N40" s="226">
        <f t="shared" si="23"/>
        <v>0</v>
      </c>
      <c r="O40" s="226">
        <f t="shared" si="23"/>
        <v>1000</v>
      </c>
    </row>
    <row r="41" spans="1:15" s="202" customFormat="1">
      <c r="B41" s="20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</sheetData>
  <mergeCells count="13">
    <mergeCell ref="O3:O4"/>
    <mergeCell ref="G3:G4"/>
    <mergeCell ref="J3:J4"/>
    <mergeCell ref="B3:C4"/>
    <mergeCell ref="N3:N4"/>
    <mergeCell ref="M3:M4"/>
    <mergeCell ref="L3:L4"/>
    <mergeCell ref="K3:K4"/>
    <mergeCell ref="I3:I4"/>
    <mergeCell ref="H3:H4"/>
    <mergeCell ref="E3:E4"/>
    <mergeCell ref="F3:F4"/>
    <mergeCell ref="D3:D4"/>
  </mergeCells>
  <phoneticPr fontId="34" type="noConversion"/>
  <conditionalFormatting sqref="B28:B29 B31:C31 C32:C33 K2:O2 I11:O11 I18:O18 I33:J33 I2:I3 G2:G3 I5:I32 G5:G33">
    <cfRule type="cellIs" dxfId="703" priority="1901" operator="lessThan">
      <formula>0</formula>
    </cfRule>
  </conditionalFormatting>
  <conditionalFormatting sqref="C9:C10">
    <cfRule type="cellIs" dxfId="702" priority="1646" operator="lessThan">
      <formula>0</formula>
    </cfRule>
  </conditionalFormatting>
  <conditionalFormatting sqref="C8">
    <cfRule type="cellIs" dxfId="701" priority="1647" operator="lessThan">
      <formula>0</formula>
    </cfRule>
  </conditionalFormatting>
  <conditionalFormatting sqref="N3">
    <cfRule type="cellIs" dxfId="700" priority="1472" operator="lessThan">
      <formula>0</formula>
    </cfRule>
  </conditionalFormatting>
  <conditionalFormatting sqref="C11 C5:C7">
    <cfRule type="cellIs" dxfId="699" priority="1648" operator="lessThan">
      <formula>0</formula>
    </cfRule>
  </conditionalFormatting>
  <conditionalFormatting sqref="C9:C10">
    <cfRule type="cellIs" dxfId="698" priority="1645" operator="lessThan">
      <formula>0</formula>
    </cfRule>
  </conditionalFormatting>
  <conditionalFormatting sqref="C9">
    <cfRule type="cellIs" dxfId="697" priority="1644" operator="lessThan">
      <formula>0</formula>
    </cfRule>
  </conditionalFormatting>
  <conditionalFormatting sqref="C10">
    <cfRule type="cellIs" dxfId="696" priority="1643" operator="lessThan">
      <formula>0</formula>
    </cfRule>
  </conditionalFormatting>
  <conditionalFormatting sqref="C12:C13">
    <cfRule type="cellIs" dxfId="695" priority="1642" operator="lessThan">
      <formula>0</formula>
    </cfRule>
  </conditionalFormatting>
  <conditionalFormatting sqref="C12:C13">
    <cfRule type="cellIs" dxfId="694" priority="1641" operator="lessThan">
      <formula>0</formula>
    </cfRule>
  </conditionalFormatting>
  <conditionalFormatting sqref="C12:C13">
    <cfRule type="cellIs" dxfId="693" priority="1640" operator="lessThan">
      <formula>0</formula>
    </cfRule>
  </conditionalFormatting>
  <conditionalFormatting sqref="B10">
    <cfRule type="cellIs" dxfId="692" priority="1608" operator="lessThan">
      <formula>0</formula>
    </cfRule>
  </conditionalFormatting>
  <conditionalFormatting sqref="B26 B20:B21 B12:B13 B15 B24">
    <cfRule type="cellIs" dxfId="691" priority="1607" operator="lessThan">
      <formula>0</formula>
    </cfRule>
  </conditionalFormatting>
  <conditionalFormatting sqref="B17">
    <cfRule type="cellIs" dxfId="690" priority="1615" operator="lessThan">
      <formula>0</formula>
    </cfRule>
  </conditionalFormatting>
  <conditionalFormatting sqref="B27">
    <cfRule type="cellIs" dxfId="689" priority="1614" operator="lessThan">
      <formula>0</formula>
    </cfRule>
  </conditionalFormatting>
  <conditionalFormatting sqref="B11 B5:B7">
    <cfRule type="cellIs" dxfId="688" priority="1613" operator="lessThan">
      <formula>0</formula>
    </cfRule>
  </conditionalFormatting>
  <conditionalFormatting sqref="B18">
    <cfRule type="cellIs" dxfId="687" priority="1604" operator="lessThan">
      <formula>0</formula>
    </cfRule>
  </conditionalFormatting>
  <conditionalFormatting sqref="B18">
    <cfRule type="cellIs" dxfId="686" priority="1603" operator="lessThan">
      <formula>0</formula>
    </cfRule>
  </conditionalFormatting>
  <conditionalFormatting sqref="B26 B20:B21 B12:B13 B15 B24">
    <cfRule type="cellIs" dxfId="685" priority="1606" operator="lessThan">
      <formula>0</formula>
    </cfRule>
  </conditionalFormatting>
  <conditionalFormatting sqref="B9:B10">
    <cfRule type="cellIs" dxfId="684" priority="1611" operator="lessThan">
      <formula>0</formula>
    </cfRule>
  </conditionalFormatting>
  <conditionalFormatting sqref="B8">
    <cfRule type="cellIs" dxfId="683" priority="1612" operator="lessThan">
      <formula>0</formula>
    </cfRule>
  </conditionalFormatting>
  <conditionalFormatting sqref="B9:B10">
    <cfRule type="cellIs" dxfId="682" priority="1610" operator="lessThan">
      <formula>0</formula>
    </cfRule>
  </conditionalFormatting>
  <conditionalFormatting sqref="B9">
    <cfRule type="cellIs" dxfId="681" priority="1609" operator="lessThan">
      <formula>0</formula>
    </cfRule>
  </conditionalFormatting>
  <conditionalFormatting sqref="B26 B20:B21 B12:B13 B15 B24">
    <cfRule type="cellIs" dxfId="680" priority="1605" operator="lessThan">
      <formula>0</formula>
    </cfRule>
  </conditionalFormatting>
  <conditionalFormatting sqref="B18">
    <cfRule type="cellIs" dxfId="679" priority="1601" operator="lessThan">
      <formula>0</formula>
    </cfRule>
  </conditionalFormatting>
  <conditionalFormatting sqref="B18">
    <cfRule type="cellIs" dxfId="678" priority="1600" operator="lessThan">
      <formula>0</formula>
    </cfRule>
  </conditionalFormatting>
  <conditionalFormatting sqref="B21">
    <cfRule type="cellIs" dxfId="677" priority="1599" operator="lessThan">
      <formula>0</formula>
    </cfRule>
  </conditionalFormatting>
  <conditionalFormatting sqref="B21">
    <cfRule type="cellIs" dxfId="676" priority="1598" operator="lessThan">
      <formula>0</formula>
    </cfRule>
  </conditionalFormatting>
  <conditionalFormatting sqref="B21">
    <cfRule type="cellIs" dxfId="675" priority="1597" operator="lessThan">
      <formula>0</formula>
    </cfRule>
  </conditionalFormatting>
  <conditionalFormatting sqref="B25">
    <cfRule type="cellIs" dxfId="674" priority="1584" operator="lessThan">
      <formula>0</formula>
    </cfRule>
  </conditionalFormatting>
  <conditionalFormatting sqref="B14">
    <cfRule type="cellIs" dxfId="673" priority="1389" operator="lessThan">
      <formula>0</formula>
    </cfRule>
  </conditionalFormatting>
  <conditionalFormatting sqref="B14">
    <cfRule type="cellIs" dxfId="672" priority="1388" operator="lessThan">
      <formula>0</formula>
    </cfRule>
  </conditionalFormatting>
  <conditionalFormatting sqref="B14">
    <cfRule type="cellIs" dxfId="671" priority="1387" operator="lessThan">
      <formula>0</formula>
    </cfRule>
  </conditionalFormatting>
  <conditionalFormatting sqref="B22">
    <cfRule type="cellIs" dxfId="670" priority="1175" operator="lessThan">
      <formula>0</formula>
    </cfRule>
  </conditionalFormatting>
  <conditionalFormatting sqref="B22">
    <cfRule type="cellIs" dxfId="669" priority="1174" operator="lessThan">
      <formula>0</formula>
    </cfRule>
  </conditionalFormatting>
  <conditionalFormatting sqref="B22">
    <cfRule type="cellIs" dxfId="668" priority="1173" operator="lessThan">
      <formula>0</formula>
    </cfRule>
  </conditionalFormatting>
  <conditionalFormatting sqref="B22">
    <cfRule type="cellIs" dxfId="667" priority="1172" operator="lessThan">
      <formula>0</formula>
    </cfRule>
  </conditionalFormatting>
  <conditionalFormatting sqref="B22">
    <cfRule type="cellIs" dxfId="666" priority="1171" operator="lessThan">
      <formula>0</formula>
    </cfRule>
  </conditionalFormatting>
  <conditionalFormatting sqref="B22">
    <cfRule type="cellIs" dxfId="665" priority="1170" operator="lessThan">
      <formula>0</formula>
    </cfRule>
  </conditionalFormatting>
  <conditionalFormatting sqref="B23">
    <cfRule type="cellIs" dxfId="664" priority="1116" operator="lessThan">
      <formula>0</formula>
    </cfRule>
  </conditionalFormatting>
  <conditionalFormatting sqref="B23">
    <cfRule type="cellIs" dxfId="663" priority="1115" operator="lessThan">
      <formula>0</formula>
    </cfRule>
  </conditionalFormatting>
  <conditionalFormatting sqref="B23">
    <cfRule type="cellIs" dxfId="662" priority="1114" operator="lessThan">
      <formula>0</formula>
    </cfRule>
  </conditionalFormatting>
  <conditionalFormatting sqref="B23">
    <cfRule type="cellIs" dxfId="661" priority="1113" operator="lessThan">
      <formula>0</formula>
    </cfRule>
  </conditionalFormatting>
  <conditionalFormatting sqref="B23">
    <cfRule type="cellIs" dxfId="660" priority="1112" operator="lessThan">
      <formula>0</formula>
    </cfRule>
  </conditionalFormatting>
  <conditionalFormatting sqref="B23">
    <cfRule type="cellIs" dxfId="659" priority="1111" operator="lessThan">
      <formula>0</formula>
    </cfRule>
  </conditionalFormatting>
  <conditionalFormatting sqref="N6 M11:N11">
    <cfRule type="cellIs" dxfId="658" priority="797" operator="lessThan">
      <formula>0</formula>
    </cfRule>
  </conditionalFormatting>
  <conditionalFormatting sqref="M12:N12">
    <cfRule type="cellIs" dxfId="657" priority="789" operator="lessThan">
      <formula>0</formula>
    </cfRule>
  </conditionalFormatting>
  <conditionalFormatting sqref="M12:N12">
    <cfRule type="cellIs" dxfId="656" priority="791" operator="lessThan">
      <formula>0</formula>
    </cfRule>
  </conditionalFormatting>
  <conditionalFormatting sqref="M12:N12">
    <cfRule type="cellIs" dxfId="655" priority="790" operator="lessThan">
      <formula>0</formula>
    </cfRule>
  </conditionalFormatting>
  <conditionalFormatting sqref="M3">
    <cfRule type="cellIs" dxfId="654" priority="751" operator="lessThan">
      <formula>0</formula>
    </cfRule>
  </conditionalFormatting>
  <conditionalFormatting sqref="M2">
    <cfRule type="cellIs" dxfId="653" priority="740" operator="lessThan">
      <formula>0</formula>
    </cfRule>
  </conditionalFormatting>
  <conditionalFormatting sqref="L3">
    <cfRule type="cellIs" dxfId="652" priority="736" operator="lessThan">
      <formula>0</formula>
    </cfRule>
  </conditionalFormatting>
  <conditionalFormatting sqref="L2">
    <cfRule type="cellIs" dxfId="651" priority="726" operator="lessThan">
      <formula>0</formula>
    </cfRule>
  </conditionalFormatting>
  <conditionalFormatting sqref="B30:C30">
    <cfRule type="cellIs" dxfId="650" priority="725" operator="lessThan">
      <formula>0</formula>
    </cfRule>
  </conditionalFormatting>
  <conditionalFormatting sqref="B32">
    <cfRule type="cellIs" dxfId="649" priority="723" operator="lessThan">
      <formula>0</formula>
    </cfRule>
  </conditionalFormatting>
  <conditionalFormatting sqref="B33">
    <cfRule type="cellIs" dxfId="648" priority="721" operator="lessThan">
      <formula>0</formula>
    </cfRule>
  </conditionalFormatting>
  <conditionalFormatting sqref="N2">
    <cfRule type="cellIs" dxfId="647" priority="717" operator="lessThan">
      <formula>0</formula>
    </cfRule>
  </conditionalFormatting>
  <conditionalFormatting sqref="K3">
    <cfRule type="cellIs" dxfId="646" priority="698" operator="lessThan">
      <formula>0</formula>
    </cfRule>
  </conditionalFormatting>
  <conditionalFormatting sqref="K2">
    <cfRule type="cellIs" dxfId="645" priority="688" operator="lessThan">
      <formula>0</formula>
    </cfRule>
  </conditionalFormatting>
  <conditionalFormatting sqref="M12:M13 M15">
    <cfRule type="cellIs" dxfId="644" priority="658" operator="lessThan">
      <formula>0</formula>
    </cfRule>
  </conditionalFormatting>
  <conditionalFormatting sqref="M12:M13 M15">
    <cfRule type="cellIs" dxfId="643" priority="657" operator="lessThan">
      <formula>0</formula>
    </cfRule>
  </conditionalFormatting>
  <conditionalFormatting sqref="M12:M13 M15">
    <cfRule type="cellIs" dxfId="642" priority="656" operator="lessThan">
      <formula>0</formula>
    </cfRule>
  </conditionalFormatting>
  <conditionalFormatting sqref="M20:M22 M24">
    <cfRule type="cellIs" dxfId="641" priority="655" operator="lessThan">
      <formula>0</formula>
    </cfRule>
  </conditionalFormatting>
  <conditionalFormatting sqref="M20:M22 M24">
    <cfRule type="cellIs" dxfId="640" priority="654" operator="lessThan">
      <formula>0</formula>
    </cfRule>
  </conditionalFormatting>
  <conditionalFormatting sqref="M20:M22 M24">
    <cfRule type="cellIs" dxfId="639" priority="653" operator="lessThan">
      <formula>0</formula>
    </cfRule>
  </conditionalFormatting>
  <conditionalFormatting sqref="M26">
    <cfRule type="cellIs" dxfId="638" priority="652" operator="lessThan">
      <formula>0</formula>
    </cfRule>
  </conditionalFormatting>
  <conditionalFormatting sqref="M26">
    <cfRule type="cellIs" dxfId="637" priority="651" operator="lessThan">
      <formula>0</formula>
    </cfRule>
  </conditionalFormatting>
  <conditionalFormatting sqref="M26">
    <cfRule type="cellIs" dxfId="636" priority="650" operator="lessThan">
      <formula>0</formula>
    </cfRule>
  </conditionalFormatting>
  <conditionalFormatting sqref="M28:M30 M32:M33">
    <cfRule type="cellIs" dxfId="635" priority="649" operator="lessThan">
      <formula>0</formula>
    </cfRule>
  </conditionalFormatting>
  <conditionalFormatting sqref="M28:M30 M32:M33">
    <cfRule type="cellIs" dxfId="634" priority="648" operator="lessThan">
      <formula>0</formula>
    </cfRule>
  </conditionalFormatting>
  <conditionalFormatting sqref="M28:M30 M32:M33">
    <cfRule type="cellIs" dxfId="633" priority="647" operator="lessThan">
      <formula>0</formula>
    </cfRule>
  </conditionalFormatting>
  <conditionalFormatting sqref="L11">
    <cfRule type="cellIs" dxfId="632" priority="619" operator="lessThan">
      <formula>0</formula>
    </cfRule>
  </conditionalFormatting>
  <conditionalFormatting sqref="L12">
    <cfRule type="cellIs" dxfId="631" priority="618" operator="lessThan">
      <formula>0</formula>
    </cfRule>
  </conditionalFormatting>
  <conditionalFormatting sqref="N13">
    <cfRule type="cellIs" dxfId="630" priority="643" operator="lessThan">
      <formula>0</formula>
    </cfRule>
  </conditionalFormatting>
  <conditionalFormatting sqref="N13">
    <cfRule type="cellIs" dxfId="629" priority="642" operator="lessThan">
      <formula>0</formula>
    </cfRule>
  </conditionalFormatting>
  <conditionalFormatting sqref="N13">
    <cfRule type="cellIs" dxfId="628" priority="641" operator="lessThan">
      <formula>0</formula>
    </cfRule>
  </conditionalFormatting>
  <conditionalFormatting sqref="N15">
    <cfRule type="cellIs" dxfId="627" priority="640" operator="lessThan">
      <formula>0</formula>
    </cfRule>
  </conditionalFormatting>
  <conditionalFormatting sqref="N15">
    <cfRule type="cellIs" dxfId="626" priority="639" operator="lessThan">
      <formula>0</formula>
    </cfRule>
  </conditionalFormatting>
  <conditionalFormatting sqref="N15">
    <cfRule type="cellIs" dxfId="625" priority="638" operator="lessThan">
      <formula>0</formula>
    </cfRule>
  </conditionalFormatting>
  <conditionalFormatting sqref="N20:N24">
    <cfRule type="cellIs" dxfId="624" priority="628" operator="lessThan">
      <formula>0</formula>
    </cfRule>
  </conditionalFormatting>
  <conditionalFormatting sqref="N20:N24">
    <cfRule type="cellIs" dxfId="623" priority="627" operator="lessThan">
      <formula>0</formula>
    </cfRule>
  </conditionalFormatting>
  <conditionalFormatting sqref="N20:N24">
    <cfRule type="cellIs" dxfId="622" priority="626" operator="lessThan">
      <formula>0</formula>
    </cfRule>
  </conditionalFormatting>
  <conditionalFormatting sqref="N26">
    <cfRule type="cellIs" dxfId="621" priority="625" operator="lessThan">
      <formula>0</formula>
    </cfRule>
  </conditionalFormatting>
  <conditionalFormatting sqref="N26">
    <cfRule type="cellIs" dxfId="620" priority="624" operator="lessThan">
      <formula>0</formula>
    </cfRule>
  </conditionalFormatting>
  <conditionalFormatting sqref="N26">
    <cfRule type="cellIs" dxfId="619" priority="623" operator="lessThan">
      <formula>0</formula>
    </cfRule>
  </conditionalFormatting>
  <conditionalFormatting sqref="N28:N30 N32:N33">
    <cfRule type="cellIs" dxfId="618" priority="622" operator="lessThan">
      <formula>0</formula>
    </cfRule>
  </conditionalFormatting>
  <conditionalFormatting sqref="N28:N30 N32:N33">
    <cfRule type="cellIs" dxfId="617" priority="621" operator="lessThan">
      <formula>0</formula>
    </cfRule>
  </conditionalFormatting>
  <conditionalFormatting sqref="N28:N30 N32:N33">
    <cfRule type="cellIs" dxfId="616" priority="620" operator="lessThan">
      <formula>0</formula>
    </cfRule>
  </conditionalFormatting>
  <conditionalFormatting sqref="L28:L30 L32:L33">
    <cfRule type="cellIs" dxfId="615" priority="602" operator="lessThan">
      <formula>0</formula>
    </cfRule>
  </conditionalFormatting>
  <conditionalFormatting sqref="L28:L30 L32:L33">
    <cfRule type="cellIs" dxfId="614" priority="601" operator="lessThan">
      <formula>0</formula>
    </cfRule>
  </conditionalFormatting>
  <conditionalFormatting sqref="L12">
    <cfRule type="cellIs" dxfId="613" priority="615" operator="lessThan">
      <formula>0</formula>
    </cfRule>
  </conditionalFormatting>
  <conditionalFormatting sqref="L12">
    <cfRule type="cellIs" dxfId="612" priority="614" operator="lessThan">
      <formula>0</formula>
    </cfRule>
  </conditionalFormatting>
  <conditionalFormatting sqref="L12:L13 L15">
    <cfRule type="cellIs" dxfId="611" priority="612" operator="lessThan">
      <formula>0</formula>
    </cfRule>
  </conditionalFormatting>
  <conditionalFormatting sqref="L12:L13 L15">
    <cfRule type="cellIs" dxfId="610" priority="611" operator="lessThan">
      <formula>0</formula>
    </cfRule>
  </conditionalFormatting>
  <conditionalFormatting sqref="L12:L13 L15">
    <cfRule type="cellIs" dxfId="609" priority="610" operator="lessThan">
      <formula>0</formula>
    </cfRule>
  </conditionalFormatting>
  <conditionalFormatting sqref="L20:L24">
    <cfRule type="cellIs" dxfId="608" priority="609" operator="lessThan">
      <formula>0</formula>
    </cfRule>
  </conditionalFormatting>
  <conditionalFormatting sqref="L20:L24">
    <cfRule type="cellIs" dxfId="607" priority="608" operator="lessThan">
      <formula>0</formula>
    </cfRule>
  </conditionalFormatting>
  <conditionalFormatting sqref="L20:L24">
    <cfRule type="cellIs" dxfId="606" priority="607" operator="lessThan">
      <formula>0</formula>
    </cfRule>
  </conditionalFormatting>
  <conditionalFormatting sqref="L26">
    <cfRule type="cellIs" dxfId="605" priority="606" operator="lessThan">
      <formula>0</formula>
    </cfRule>
  </conditionalFormatting>
  <conditionalFormatting sqref="L26">
    <cfRule type="cellIs" dxfId="604" priority="605" operator="lessThan">
      <formula>0</formula>
    </cfRule>
  </conditionalFormatting>
  <conditionalFormatting sqref="L26">
    <cfRule type="cellIs" dxfId="603" priority="604" operator="lessThan">
      <formula>0</formula>
    </cfRule>
  </conditionalFormatting>
  <conditionalFormatting sqref="L28:L30 L32:L33">
    <cfRule type="cellIs" dxfId="602" priority="603" operator="lessThan">
      <formula>0</formula>
    </cfRule>
  </conditionalFormatting>
  <conditionalFormatting sqref="K12">
    <cfRule type="cellIs" dxfId="601" priority="557" operator="lessThan">
      <formula>0</formula>
    </cfRule>
  </conditionalFormatting>
  <conditionalFormatting sqref="K12">
    <cfRule type="cellIs" dxfId="600" priority="556" operator="lessThan">
      <formula>0</formula>
    </cfRule>
  </conditionalFormatting>
  <conditionalFormatting sqref="K12:K13 K15">
    <cfRule type="cellIs" dxfId="599" priority="555" operator="lessThan">
      <formula>0</formula>
    </cfRule>
  </conditionalFormatting>
  <conditionalFormatting sqref="K12:K13 K15">
    <cfRule type="cellIs" dxfId="598" priority="554" operator="lessThan">
      <formula>0</formula>
    </cfRule>
  </conditionalFormatting>
  <conditionalFormatting sqref="K12:K13 K15">
    <cfRule type="cellIs" dxfId="597" priority="553" operator="lessThan">
      <formula>0</formula>
    </cfRule>
  </conditionalFormatting>
  <conditionalFormatting sqref="K20:K24">
    <cfRule type="cellIs" dxfId="596" priority="552" operator="lessThan">
      <formula>0</formula>
    </cfRule>
  </conditionalFormatting>
  <conditionalFormatting sqref="K20:K24">
    <cfRule type="cellIs" dxfId="595" priority="551" operator="lessThan">
      <formula>0</formula>
    </cfRule>
  </conditionalFormatting>
  <conditionalFormatting sqref="K20:K24">
    <cfRule type="cellIs" dxfId="594" priority="550" operator="lessThan">
      <formula>0</formula>
    </cfRule>
  </conditionalFormatting>
  <conditionalFormatting sqref="K26">
    <cfRule type="cellIs" dxfId="593" priority="549" operator="lessThan">
      <formula>0</formula>
    </cfRule>
  </conditionalFormatting>
  <conditionalFormatting sqref="K26">
    <cfRule type="cellIs" dxfId="592" priority="548" operator="lessThan">
      <formula>0</formula>
    </cfRule>
  </conditionalFormatting>
  <conditionalFormatting sqref="K26">
    <cfRule type="cellIs" dxfId="591" priority="547" operator="lessThan">
      <formula>0</formula>
    </cfRule>
  </conditionalFormatting>
  <conditionalFormatting sqref="K28:K30 K32:K33">
    <cfRule type="cellIs" dxfId="590" priority="546" operator="lessThan">
      <formula>0</formula>
    </cfRule>
  </conditionalFormatting>
  <conditionalFormatting sqref="K28:K30 K32:K33">
    <cfRule type="cellIs" dxfId="589" priority="545" operator="lessThan">
      <formula>0</formula>
    </cfRule>
  </conditionalFormatting>
  <conditionalFormatting sqref="K28:K30 K32:K33">
    <cfRule type="cellIs" dxfId="588" priority="544" operator="lessThan">
      <formula>0</formula>
    </cfRule>
  </conditionalFormatting>
  <conditionalFormatting sqref="M23">
    <cfRule type="cellIs" dxfId="587" priority="543" operator="lessThan">
      <formula>0</formula>
    </cfRule>
  </conditionalFormatting>
  <conditionalFormatting sqref="M23">
    <cfRule type="cellIs" dxfId="586" priority="542" operator="lessThan">
      <formula>0</formula>
    </cfRule>
  </conditionalFormatting>
  <conditionalFormatting sqref="M23">
    <cfRule type="cellIs" dxfId="585" priority="541" operator="lessThan">
      <formula>0</formula>
    </cfRule>
  </conditionalFormatting>
  <conditionalFormatting sqref="K11">
    <cfRule type="cellIs" dxfId="584" priority="562" operator="lessThan">
      <formula>0</formula>
    </cfRule>
  </conditionalFormatting>
  <conditionalFormatting sqref="K12">
    <cfRule type="cellIs" dxfId="583" priority="561" operator="lessThan">
      <formula>0</formula>
    </cfRule>
  </conditionalFormatting>
  <conditionalFormatting sqref="O3">
    <cfRule type="cellIs" dxfId="582" priority="540" operator="lessThan">
      <formula>0</formula>
    </cfRule>
  </conditionalFormatting>
  <conditionalFormatting sqref="O6 O11">
    <cfRule type="cellIs" dxfId="581" priority="533" operator="lessThan">
      <formula>0</formula>
    </cfRule>
  </conditionalFormatting>
  <conditionalFormatting sqref="O12">
    <cfRule type="cellIs" dxfId="580" priority="530" operator="lessThan">
      <formula>0</formula>
    </cfRule>
  </conditionalFormatting>
  <conditionalFormatting sqref="O12">
    <cfRule type="cellIs" dxfId="579" priority="532" operator="lessThan">
      <formula>0</formula>
    </cfRule>
  </conditionalFormatting>
  <conditionalFormatting sqref="O12">
    <cfRule type="cellIs" dxfId="578" priority="531" operator="lessThan">
      <formula>0</formula>
    </cfRule>
  </conditionalFormatting>
  <conditionalFormatting sqref="O13">
    <cfRule type="cellIs" dxfId="577" priority="521" operator="lessThan">
      <formula>0</formula>
    </cfRule>
  </conditionalFormatting>
  <conditionalFormatting sqref="O2">
    <cfRule type="cellIs" dxfId="576" priority="525" operator="lessThan">
      <formula>0</formula>
    </cfRule>
  </conditionalFormatting>
  <conditionalFormatting sqref="O20:O24">
    <cfRule type="cellIs" dxfId="575" priority="515" operator="lessThan">
      <formula>0</formula>
    </cfRule>
  </conditionalFormatting>
  <conditionalFormatting sqref="O20:O24">
    <cfRule type="cellIs" dxfId="574" priority="514" operator="lessThan">
      <formula>0</formula>
    </cfRule>
  </conditionalFormatting>
  <conditionalFormatting sqref="O20:O24">
    <cfRule type="cellIs" dxfId="573" priority="513" operator="lessThan">
      <formula>0</formula>
    </cfRule>
  </conditionalFormatting>
  <conditionalFormatting sqref="O13">
    <cfRule type="cellIs" dxfId="572" priority="520" operator="lessThan">
      <formula>0</formula>
    </cfRule>
  </conditionalFormatting>
  <conditionalFormatting sqref="O13">
    <cfRule type="cellIs" dxfId="571" priority="519" operator="lessThan">
      <formula>0</formula>
    </cfRule>
  </conditionalFormatting>
  <conditionalFormatting sqref="O15">
    <cfRule type="cellIs" dxfId="570" priority="518" operator="lessThan">
      <formula>0</formula>
    </cfRule>
  </conditionalFormatting>
  <conditionalFormatting sqref="O15">
    <cfRule type="cellIs" dxfId="569" priority="517" operator="lessThan">
      <formula>0</formula>
    </cfRule>
  </conditionalFormatting>
  <conditionalFormatting sqref="O15">
    <cfRule type="cellIs" dxfId="568" priority="516" operator="lessThan">
      <formula>0</formula>
    </cfRule>
  </conditionalFormatting>
  <conditionalFormatting sqref="O26">
    <cfRule type="cellIs" dxfId="567" priority="512" operator="lessThan">
      <formula>0</formula>
    </cfRule>
  </conditionalFormatting>
  <conditionalFormatting sqref="O26">
    <cfRule type="cellIs" dxfId="566" priority="511" operator="lessThan">
      <formula>0</formula>
    </cfRule>
  </conditionalFormatting>
  <conditionalFormatting sqref="O26">
    <cfRule type="cellIs" dxfId="565" priority="510" operator="lessThan">
      <formula>0</formula>
    </cfRule>
  </conditionalFormatting>
  <conditionalFormatting sqref="O28:O30 O32:O33">
    <cfRule type="cellIs" dxfId="564" priority="509" operator="lessThan">
      <formula>0</formula>
    </cfRule>
  </conditionalFormatting>
  <conditionalFormatting sqref="O28:O30 O32:O33">
    <cfRule type="cellIs" dxfId="563" priority="508" operator="lessThan">
      <formula>0</formula>
    </cfRule>
  </conditionalFormatting>
  <conditionalFormatting sqref="O28:O30 O32:O33">
    <cfRule type="cellIs" dxfId="562" priority="507" operator="lessThan">
      <formula>0</formula>
    </cfRule>
  </conditionalFormatting>
  <conditionalFormatting sqref="C14:C15 C17:C18 C20:C29">
    <cfRule type="cellIs" dxfId="561" priority="493" operator="lessThan">
      <formula>0</formula>
    </cfRule>
  </conditionalFormatting>
  <conditionalFormatting sqref="C14:C15 C17:C18 C20:C29">
    <cfRule type="cellIs" dxfId="560" priority="492" operator="lessThan">
      <formula>0</formula>
    </cfRule>
  </conditionalFormatting>
  <conditionalFormatting sqref="B3">
    <cfRule type="cellIs" dxfId="559" priority="497" operator="lessThan">
      <formula>0</formula>
    </cfRule>
  </conditionalFormatting>
  <conditionalFormatting sqref="C14:C15 C17:C18 C20:C29">
    <cfRule type="cellIs" dxfId="558" priority="491" operator="lessThan">
      <formula>0</formula>
    </cfRule>
  </conditionalFormatting>
  <conditionalFormatting sqref="O10">
    <cfRule type="cellIs" dxfId="557" priority="458" operator="lessThan">
      <formula>0</formula>
    </cfRule>
  </conditionalFormatting>
  <conditionalFormatting sqref="N14">
    <cfRule type="cellIs" dxfId="556" priority="487" operator="lessThan">
      <formula>0</formula>
    </cfRule>
  </conditionalFormatting>
  <conditionalFormatting sqref="N14">
    <cfRule type="cellIs" dxfId="555" priority="486" operator="lessThan">
      <formula>0</formula>
    </cfRule>
  </conditionalFormatting>
  <conditionalFormatting sqref="N14">
    <cfRule type="cellIs" dxfId="554" priority="485" operator="lessThan">
      <formula>0</formula>
    </cfRule>
  </conditionalFormatting>
  <conditionalFormatting sqref="N10">
    <cfRule type="cellIs" dxfId="553" priority="484" operator="lessThan">
      <formula>0</formula>
    </cfRule>
  </conditionalFormatting>
  <conditionalFormatting sqref="N10">
    <cfRule type="cellIs" dxfId="552" priority="483" operator="lessThan">
      <formula>0</formula>
    </cfRule>
  </conditionalFormatting>
  <conditionalFormatting sqref="N10">
    <cfRule type="cellIs" dxfId="551" priority="482" operator="lessThan">
      <formula>0</formula>
    </cfRule>
  </conditionalFormatting>
  <conditionalFormatting sqref="K10">
    <cfRule type="cellIs" dxfId="550" priority="481" operator="lessThan">
      <formula>0</formula>
    </cfRule>
  </conditionalFormatting>
  <conditionalFormatting sqref="K10">
    <cfRule type="cellIs" dxfId="549" priority="480" operator="lessThan">
      <formula>0</formula>
    </cfRule>
  </conditionalFormatting>
  <conditionalFormatting sqref="K10">
    <cfRule type="cellIs" dxfId="548" priority="479" operator="lessThan">
      <formula>0</formula>
    </cfRule>
  </conditionalFormatting>
  <conditionalFormatting sqref="K14">
    <cfRule type="cellIs" dxfId="547" priority="478" operator="lessThan">
      <formula>0</formula>
    </cfRule>
  </conditionalFormatting>
  <conditionalFormatting sqref="K14">
    <cfRule type="cellIs" dxfId="546" priority="477" operator="lessThan">
      <formula>0</formula>
    </cfRule>
  </conditionalFormatting>
  <conditionalFormatting sqref="K14">
    <cfRule type="cellIs" dxfId="545" priority="476" operator="lessThan">
      <formula>0</formula>
    </cfRule>
  </conditionalFormatting>
  <conditionalFormatting sqref="L14">
    <cfRule type="cellIs" dxfId="544" priority="475" operator="lessThan">
      <formula>0</formula>
    </cfRule>
  </conditionalFormatting>
  <conditionalFormatting sqref="L14">
    <cfRule type="cellIs" dxfId="543" priority="474" operator="lessThan">
      <formula>0</formula>
    </cfRule>
  </conditionalFormatting>
  <conditionalFormatting sqref="L14">
    <cfRule type="cellIs" dxfId="542" priority="473" operator="lessThan">
      <formula>0</formula>
    </cfRule>
  </conditionalFormatting>
  <conditionalFormatting sqref="L10">
    <cfRule type="cellIs" dxfId="541" priority="472" operator="lessThan">
      <formula>0</formula>
    </cfRule>
  </conditionalFormatting>
  <conditionalFormatting sqref="L10">
    <cfRule type="cellIs" dxfId="540" priority="471" operator="lessThan">
      <formula>0</formula>
    </cfRule>
  </conditionalFormatting>
  <conditionalFormatting sqref="L10">
    <cfRule type="cellIs" dxfId="539" priority="470" operator="lessThan">
      <formula>0</formula>
    </cfRule>
  </conditionalFormatting>
  <conditionalFormatting sqref="M14">
    <cfRule type="cellIs" dxfId="538" priority="469" operator="lessThan">
      <formula>0</formula>
    </cfRule>
  </conditionalFormatting>
  <conditionalFormatting sqref="M14">
    <cfRule type="cellIs" dxfId="537" priority="468" operator="lessThan">
      <formula>0</formula>
    </cfRule>
  </conditionalFormatting>
  <conditionalFormatting sqref="M14">
    <cfRule type="cellIs" dxfId="536" priority="467" operator="lessThan">
      <formula>0</formula>
    </cfRule>
  </conditionalFormatting>
  <conditionalFormatting sqref="M10">
    <cfRule type="cellIs" dxfId="535" priority="466" operator="lessThan">
      <formula>0</formula>
    </cfRule>
  </conditionalFormatting>
  <conditionalFormatting sqref="M10">
    <cfRule type="cellIs" dxfId="534" priority="465" operator="lessThan">
      <formula>0</formula>
    </cfRule>
  </conditionalFormatting>
  <conditionalFormatting sqref="M10">
    <cfRule type="cellIs" dxfId="533" priority="464" operator="lessThan">
      <formula>0</formula>
    </cfRule>
  </conditionalFormatting>
  <conditionalFormatting sqref="O14">
    <cfRule type="cellIs" dxfId="532" priority="463" operator="lessThan">
      <formula>0</formula>
    </cfRule>
  </conditionalFormatting>
  <conditionalFormatting sqref="O14">
    <cfRule type="cellIs" dxfId="531" priority="462" operator="lessThan">
      <formula>0</formula>
    </cfRule>
  </conditionalFormatting>
  <conditionalFormatting sqref="O14">
    <cfRule type="cellIs" dxfId="530" priority="461" operator="lessThan">
      <formula>0</formula>
    </cfRule>
  </conditionalFormatting>
  <conditionalFormatting sqref="O10">
    <cfRule type="cellIs" dxfId="529" priority="460" operator="lessThan">
      <formula>0</formula>
    </cfRule>
  </conditionalFormatting>
  <conditionalFormatting sqref="O10">
    <cfRule type="cellIs" dxfId="528" priority="459" operator="lessThan">
      <formula>0</formula>
    </cfRule>
  </conditionalFormatting>
  <conditionalFormatting sqref="J28:J29 J31:J32">
    <cfRule type="cellIs" dxfId="527" priority="457" operator="lessThan">
      <formula>0</formula>
    </cfRule>
  </conditionalFormatting>
  <conditionalFormatting sqref="J27">
    <cfRule type="cellIs" dxfId="526" priority="455" operator="lessThan">
      <formula>0</formula>
    </cfRule>
  </conditionalFormatting>
  <conditionalFormatting sqref="J9:J10">
    <cfRule type="cellIs" dxfId="525" priority="452" operator="lessThan">
      <formula>0</formula>
    </cfRule>
  </conditionalFormatting>
  <conditionalFormatting sqref="J8">
    <cfRule type="cellIs" dxfId="524" priority="453" operator="lessThan">
      <formula>0</formula>
    </cfRule>
  </conditionalFormatting>
  <conditionalFormatting sqref="J18">
    <cfRule type="cellIs" dxfId="523" priority="444" operator="lessThan">
      <formula>0</formula>
    </cfRule>
  </conditionalFormatting>
  <conditionalFormatting sqref="J5:J7 J11">
    <cfRule type="cellIs" dxfId="522" priority="454" operator="lessThan">
      <formula>0</formula>
    </cfRule>
  </conditionalFormatting>
  <conditionalFormatting sqref="J18">
    <cfRule type="cellIs" dxfId="521" priority="445" operator="lessThan">
      <formula>0</formula>
    </cfRule>
  </conditionalFormatting>
  <conditionalFormatting sqref="J17">
    <cfRule type="cellIs" dxfId="520" priority="456" operator="lessThan">
      <formula>0</formula>
    </cfRule>
  </conditionalFormatting>
  <conditionalFormatting sqref="J9:J10">
    <cfRule type="cellIs" dxfId="519" priority="451" operator="lessThan">
      <formula>0</formula>
    </cfRule>
  </conditionalFormatting>
  <conditionalFormatting sqref="J9">
    <cfRule type="cellIs" dxfId="518" priority="450" operator="lessThan">
      <formula>0</formula>
    </cfRule>
  </conditionalFormatting>
  <conditionalFormatting sqref="J10">
    <cfRule type="cellIs" dxfId="517" priority="449" operator="lessThan">
      <formula>0</formula>
    </cfRule>
  </conditionalFormatting>
  <conditionalFormatting sqref="J15 J21 J24 J12:J13">
    <cfRule type="cellIs" dxfId="516" priority="448" operator="lessThan">
      <formula>0</formula>
    </cfRule>
  </conditionalFormatting>
  <conditionalFormatting sqref="J15 J21 J24 J12:J13">
    <cfRule type="cellIs" dxfId="515" priority="447" operator="lessThan">
      <formula>0</formula>
    </cfRule>
  </conditionalFormatting>
  <conditionalFormatting sqref="J15 J21 J24 J12:J13">
    <cfRule type="cellIs" dxfId="514" priority="446" operator="lessThan">
      <formula>0</formula>
    </cfRule>
  </conditionalFormatting>
  <conditionalFormatting sqref="J18">
    <cfRule type="cellIs" dxfId="513" priority="443" operator="lessThan">
      <formula>0</formula>
    </cfRule>
  </conditionalFormatting>
  <conditionalFormatting sqref="J18">
    <cfRule type="cellIs" dxfId="512" priority="442" operator="lessThan">
      <formula>0</formula>
    </cfRule>
  </conditionalFormatting>
  <conditionalFormatting sqref="J21">
    <cfRule type="cellIs" dxfId="511" priority="441" operator="lessThan">
      <formula>0</formula>
    </cfRule>
  </conditionalFormatting>
  <conditionalFormatting sqref="J21">
    <cfRule type="cellIs" dxfId="510" priority="440" operator="lessThan">
      <formula>0</formula>
    </cfRule>
  </conditionalFormatting>
  <conditionalFormatting sqref="J21">
    <cfRule type="cellIs" dxfId="509" priority="439" operator="lessThan">
      <formula>0</formula>
    </cfRule>
  </conditionalFormatting>
  <conditionalFormatting sqref="J25">
    <cfRule type="cellIs" dxfId="508" priority="438" operator="lessThan">
      <formula>0</formula>
    </cfRule>
  </conditionalFormatting>
  <conditionalFormatting sqref="J20">
    <cfRule type="cellIs" dxfId="507" priority="431" operator="lessThan">
      <formula>0</formula>
    </cfRule>
  </conditionalFormatting>
  <conditionalFormatting sqref="J20">
    <cfRule type="cellIs" dxfId="506" priority="430" operator="lessThan">
      <formula>0</formula>
    </cfRule>
  </conditionalFormatting>
  <conditionalFormatting sqref="J20">
    <cfRule type="cellIs" dxfId="505" priority="429" operator="lessThan">
      <formula>0</formula>
    </cfRule>
  </conditionalFormatting>
  <conditionalFormatting sqref="J20">
    <cfRule type="cellIs" dxfId="504" priority="428" operator="lessThan">
      <formula>0</formula>
    </cfRule>
  </conditionalFormatting>
  <conditionalFormatting sqref="J20">
    <cfRule type="cellIs" dxfId="503" priority="427" operator="lessThan">
      <formula>0</formula>
    </cfRule>
  </conditionalFormatting>
  <conditionalFormatting sqref="J20">
    <cfRule type="cellIs" dxfId="502" priority="426" operator="lessThan">
      <formula>0</formula>
    </cfRule>
  </conditionalFormatting>
  <conditionalFormatting sqref="J26">
    <cfRule type="cellIs" dxfId="501" priority="425" operator="lessThan">
      <formula>0</formula>
    </cfRule>
  </conditionalFormatting>
  <conditionalFormatting sqref="J26">
    <cfRule type="cellIs" dxfId="500" priority="424" operator="lessThan">
      <formula>0</formula>
    </cfRule>
  </conditionalFormatting>
  <conditionalFormatting sqref="J26">
    <cfRule type="cellIs" dxfId="499" priority="423" operator="lessThan">
      <formula>0</formula>
    </cfRule>
  </conditionalFormatting>
  <conditionalFormatting sqref="J26">
    <cfRule type="cellIs" dxfId="498" priority="422" operator="lessThan">
      <formula>0</formula>
    </cfRule>
  </conditionalFormatting>
  <conditionalFormatting sqref="J26">
    <cfRule type="cellIs" dxfId="497" priority="421" operator="lessThan">
      <formula>0</formula>
    </cfRule>
  </conditionalFormatting>
  <conditionalFormatting sqref="J26">
    <cfRule type="cellIs" dxfId="496" priority="420" operator="lessThan">
      <formula>0</formula>
    </cfRule>
  </conditionalFormatting>
  <conditionalFormatting sqref="J22">
    <cfRule type="cellIs" dxfId="495" priority="419" operator="lessThan">
      <formula>0</formula>
    </cfRule>
  </conditionalFormatting>
  <conditionalFormatting sqref="J22">
    <cfRule type="cellIs" dxfId="494" priority="418" operator="lessThan">
      <formula>0</formula>
    </cfRule>
  </conditionalFormatting>
  <conditionalFormatting sqref="J22">
    <cfRule type="cellIs" dxfId="493" priority="417" operator="lessThan">
      <formula>0</formula>
    </cfRule>
  </conditionalFormatting>
  <conditionalFormatting sqref="J22">
    <cfRule type="cellIs" dxfId="492" priority="416" operator="lessThan">
      <formula>0</formula>
    </cfRule>
  </conditionalFormatting>
  <conditionalFormatting sqref="J22">
    <cfRule type="cellIs" dxfId="491" priority="415" operator="lessThan">
      <formula>0</formula>
    </cfRule>
  </conditionalFormatting>
  <conditionalFormatting sqref="J22">
    <cfRule type="cellIs" dxfId="490" priority="414" operator="lessThan">
      <formula>0</formula>
    </cfRule>
  </conditionalFormatting>
  <conditionalFormatting sqref="J23">
    <cfRule type="cellIs" dxfId="489" priority="409" operator="lessThan">
      <formula>0</formula>
    </cfRule>
  </conditionalFormatting>
  <conditionalFormatting sqref="J23">
    <cfRule type="cellIs" dxfId="488" priority="408" operator="lessThan">
      <formula>0</formula>
    </cfRule>
  </conditionalFormatting>
  <conditionalFormatting sqref="J23">
    <cfRule type="cellIs" dxfId="487" priority="412" operator="lessThan">
      <formula>0</formula>
    </cfRule>
  </conditionalFormatting>
  <conditionalFormatting sqref="J23">
    <cfRule type="cellIs" dxfId="486" priority="413" operator="lessThan">
      <formula>0</formula>
    </cfRule>
  </conditionalFormatting>
  <conditionalFormatting sqref="J23">
    <cfRule type="cellIs" dxfId="485" priority="411" operator="lessThan">
      <formula>0</formula>
    </cfRule>
  </conditionalFormatting>
  <conditionalFormatting sqref="J23">
    <cfRule type="cellIs" dxfId="484" priority="410" operator="lessThan">
      <formula>0</formula>
    </cfRule>
  </conditionalFormatting>
  <conditionalFormatting sqref="J30">
    <cfRule type="cellIs" dxfId="483" priority="407" operator="lessThan">
      <formula>0</formula>
    </cfRule>
  </conditionalFormatting>
  <conditionalFormatting sqref="J3">
    <cfRule type="cellIs" dxfId="482" priority="401" operator="lessThan">
      <formula>0</formula>
    </cfRule>
  </conditionalFormatting>
  <conditionalFormatting sqref="J2">
    <cfRule type="cellIs" dxfId="481" priority="400" operator="lessThan">
      <formula>0</formula>
    </cfRule>
  </conditionalFormatting>
  <conditionalFormatting sqref="J14">
    <cfRule type="cellIs" dxfId="480" priority="399" operator="lessThan">
      <formula>0</formula>
    </cfRule>
  </conditionalFormatting>
  <conditionalFormatting sqref="J14">
    <cfRule type="cellIs" dxfId="479" priority="398" operator="lessThan">
      <formula>0</formula>
    </cfRule>
  </conditionalFormatting>
  <conditionalFormatting sqref="J14">
    <cfRule type="cellIs" dxfId="478" priority="397" operator="lessThan">
      <formula>0</formula>
    </cfRule>
  </conditionalFormatting>
  <conditionalFormatting sqref="B16">
    <cfRule type="cellIs" dxfId="477" priority="331" operator="lessThan">
      <formula>0</formula>
    </cfRule>
  </conditionalFormatting>
  <conditionalFormatting sqref="B16">
    <cfRule type="cellIs" dxfId="476" priority="330" operator="lessThan">
      <formula>0</formula>
    </cfRule>
  </conditionalFormatting>
  <conditionalFormatting sqref="B16">
    <cfRule type="cellIs" dxfId="475" priority="329" operator="lessThan">
      <formula>0</formula>
    </cfRule>
  </conditionalFormatting>
  <conditionalFormatting sqref="M16">
    <cfRule type="cellIs" dxfId="474" priority="328" operator="lessThan">
      <formula>0</formula>
    </cfRule>
  </conditionalFormatting>
  <conditionalFormatting sqref="M16">
    <cfRule type="cellIs" dxfId="473" priority="327" operator="lessThan">
      <formula>0</formula>
    </cfRule>
  </conditionalFormatting>
  <conditionalFormatting sqref="M16">
    <cfRule type="cellIs" dxfId="472" priority="326" operator="lessThan">
      <formula>0</formula>
    </cfRule>
  </conditionalFormatting>
  <conditionalFormatting sqref="N16">
    <cfRule type="cellIs" dxfId="471" priority="325" operator="lessThan">
      <formula>0</formula>
    </cfRule>
  </conditionalFormatting>
  <conditionalFormatting sqref="N16">
    <cfRule type="cellIs" dxfId="470" priority="324" operator="lessThan">
      <formula>0</formula>
    </cfRule>
  </conditionalFormatting>
  <conditionalFormatting sqref="N16">
    <cfRule type="cellIs" dxfId="469" priority="323" operator="lessThan">
      <formula>0</formula>
    </cfRule>
  </conditionalFormatting>
  <conditionalFormatting sqref="L16">
    <cfRule type="cellIs" dxfId="468" priority="322" operator="lessThan">
      <formula>0</formula>
    </cfRule>
  </conditionalFormatting>
  <conditionalFormatting sqref="L16">
    <cfRule type="cellIs" dxfId="467" priority="321" operator="lessThan">
      <formula>0</formula>
    </cfRule>
  </conditionalFormatting>
  <conditionalFormatting sqref="L16">
    <cfRule type="cellIs" dxfId="466" priority="320" operator="lessThan">
      <formula>0</formula>
    </cfRule>
  </conditionalFormatting>
  <conditionalFormatting sqref="K16">
    <cfRule type="cellIs" dxfId="465" priority="319" operator="lessThan">
      <formula>0</formula>
    </cfRule>
  </conditionalFormatting>
  <conditionalFormatting sqref="K16">
    <cfRule type="cellIs" dxfId="464" priority="318" operator="lessThan">
      <formula>0</formula>
    </cfRule>
  </conditionalFormatting>
  <conditionalFormatting sqref="K16">
    <cfRule type="cellIs" dxfId="463" priority="317" operator="lessThan">
      <formula>0</formula>
    </cfRule>
  </conditionalFormatting>
  <conditionalFormatting sqref="O16">
    <cfRule type="cellIs" dxfId="462" priority="316" operator="lessThan">
      <formula>0</formula>
    </cfRule>
  </conditionalFormatting>
  <conditionalFormatting sqref="O16">
    <cfRule type="cellIs" dxfId="461" priority="315" operator="lessThan">
      <formula>0</formula>
    </cfRule>
  </conditionalFormatting>
  <conditionalFormatting sqref="O16">
    <cfRule type="cellIs" dxfId="460" priority="314" operator="lessThan">
      <formula>0</formula>
    </cfRule>
  </conditionalFormatting>
  <conditionalFormatting sqref="C16">
    <cfRule type="cellIs" dxfId="459" priority="313" operator="lessThan">
      <formula>0</formula>
    </cfRule>
  </conditionalFormatting>
  <conditionalFormatting sqref="C16">
    <cfRule type="cellIs" dxfId="458" priority="312" operator="lessThan">
      <formula>0</formula>
    </cfRule>
  </conditionalFormatting>
  <conditionalFormatting sqref="C16">
    <cfRule type="cellIs" dxfId="457" priority="311" operator="lessThan">
      <formula>0</formula>
    </cfRule>
  </conditionalFormatting>
  <conditionalFormatting sqref="J16">
    <cfRule type="cellIs" dxfId="456" priority="310" operator="lessThan">
      <formula>0</formula>
    </cfRule>
  </conditionalFormatting>
  <conditionalFormatting sqref="J16">
    <cfRule type="cellIs" dxfId="455" priority="309" operator="lessThan">
      <formula>0</formula>
    </cfRule>
  </conditionalFormatting>
  <conditionalFormatting sqref="J16">
    <cfRule type="cellIs" dxfId="454" priority="308" operator="lessThan">
      <formula>0</formula>
    </cfRule>
  </conditionalFormatting>
  <conditionalFormatting sqref="B19">
    <cfRule type="cellIs" dxfId="453" priority="304" operator="lessThan">
      <formula>0</formula>
    </cfRule>
  </conditionalFormatting>
  <conditionalFormatting sqref="B19">
    <cfRule type="cellIs" dxfId="452" priority="303" operator="lessThan">
      <formula>0</formula>
    </cfRule>
  </conditionalFormatting>
  <conditionalFormatting sqref="B19">
    <cfRule type="cellIs" dxfId="451" priority="302" operator="lessThan">
      <formula>0</formula>
    </cfRule>
  </conditionalFormatting>
  <conditionalFormatting sqref="M19">
    <cfRule type="cellIs" dxfId="450" priority="295" operator="lessThan">
      <formula>0</formula>
    </cfRule>
  </conditionalFormatting>
  <conditionalFormatting sqref="M19">
    <cfRule type="cellIs" dxfId="449" priority="294" operator="lessThan">
      <formula>0</formula>
    </cfRule>
  </conditionalFormatting>
  <conditionalFormatting sqref="M19">
    <cfRule type="cellIs" dxfId="448" priority="293" operator="lessThan">
      <formula>0</formula>
    </cfRule>
  </conditionalFormatting>
  <conditionalFormatting sqref="N19">
    <cfRule type="cellIs" dxfId="447" priority="292" operator="lessThan">
      <formula>0</formula>
    </cfRule>
  </conditionalFormatting>
  <conditionalFormatting sqref="N19">
    <cfRule type="cellIs" dxfId="446" priority="291" operator="lessThan">
      <formula>0</formula>
    </cfRule>
  </conditionalFormatting>
  <conditionalFormatting sqref="N19">
    <cfRule type="cellIs" dxfId="445" priority="290" operator="lessThan">
      <formula>0</formula>
    </cfRule>
  </conditionalFormatting>
  <conditionalFormatting sqref="L19">
    <cfRule type="cellIs" dxfId="444" priority="289" operator="lessThan">
      <formula>0</formula>
    </cfRule>
  </conditionalFormatting>
  <conditionalFormatting sqref="L19">
    <cfRule type="cellIs" dxfId="443" priority="288" operator="lessThan">
      <formula>0</formula>
    </cfRule>
  </conditionalFormatting>
  <conditionalFormatting sqref="L19">
    <cfRule type="cellIs" dxfId="442" priority="287" operator="lessThan">
      <formula>0</formula>
    </cfRule>
  </conditionalFormatting>
  <conditionalFormatting sqref="K19">
    <cfRule type="cellIs" dxfId="441" priority="286" operator="lessThan">
      <formula>0</formula>
    </cfRule>
  </conditionalFormatting>
  <conditionalFormatting sqref="K19">
    <cfRule type="cellIs" dxfId="440" priority="285" operator="lessThan">
      <formula>0</formula>
    </cfRule>
  </conditionalFormatting>
  <conditionalFormatting sqref="K19">
    <cfRule type="cellIs" dxfId="439" priority="284" operator="lessThan">
      <formula>0</formula>
    </cfRule>
  </conditionalFormatting>
  <conditionalFormatting sqref="O19">
    <cfRule type="cellIs" dxfId="438" priority="283" operator="lessThan">
      <formula>0</formula>
    </cfRule>
  </conditionalFormatting>
  <conditionalFormatting sqref="O19">
    <cfRule type="cellIs" dxfId="437" priority="282" operator="lessThan">
      <formula>0</formula>
    </cfRule>
  </conditionalFormatting>
  <conditionalFormatting sqref="O19">
    <cfRule type="cellIs" dxfId="436" priority="281" operator="lessThan">
      <formula>0</formula>
    </cfRule>
  </conditionalFormatting>
  <conditionalFormatting sqref="C19">
    <cfRule type="cellIs" dxfId="435" priority="280" operator="lessThan">
      <formula>0</formula>
    </cfRule>
  </conditionalFormatting>
  <conditionalFormatting sqref="C19">
    <cfRule type="cellIs" dxfId="434" priority="279" operator="lessThan">
      <formula>0</formula>
    </cfRule>
  </conditionalFormatting>
  <conditionalFormatting sqref="C19">
    <cfRule type="cellIs" dxfId="433" priority="278" operator="lessThan">
      <formula>0</formula>
    </cfRule>
  </conditionalFormatting>
  <conditionalFormatting sqref="J19">
    <cfRule type="cellIs" dxfId="432" priority="277" operator="lessThan">
      <formula>0</formula>
    </cfRule>
  </conditionalFormatting>
  <conditionalFormatting sqref="J19">
    <cfRule type="cellIs" dxfId="431" priority="276" operator="lessThan">
      <formula>0</formula>
    </cfRule>
  </conditionalFormatting>
  <conditionalFormatting sqref="J19">
    <cfRule type="cellIs" dxfId="430" priority="275" operator="lessThan">
      <formula>0</formula>
    </cfRule>
  </conditionalFormatting>
  <conditionalFormatting sqref="J19">
    <cfRule type="cellIs" dxfId="429" priority="274" operator="lessThan">
      <formula>0</formula>
    </cfRule>
  </conditionalFormatting>
  <conditionalFormatting sqref="J19">
    <cfRule type="cellIs" dxfId="428" priority="273" operator="lessThan">
      <formula>0</formula>
    </cfRule>
  </conditionalFormatting>
  <conditionalFormatting sqref="J19">
    <cfRule type="cellIs" dxfId="427" priority="272" operator="lessThan">
      <formula>0</formula>
    </cfRule>
  </conditionalFormatting>
  <conditionalFormatting sqref="H11 H18">
    <cfRule type="cellIs" dxfId="426" priority="265" operator="lessThan">
      <formula>0</formula>
    </cfRule>
  </conditionalFormatting>
  <conditionalFormatting sqref="H28:H29 H31:H32">
    <cfRule type="cellIs" dxfId="425" priority="264" operator="lessThan">
      <formula>0</formula>
    </cfRule>
  </conditionalFormatting>
  <conditionalFormatting sqref="H27">
    <cfRule type="cellIs" dxfId="424" priority="262" operator="lessThan">
      <formula>0</formula>
    </cfRule>
  </conditionalFormatting>
  <conditionalFormatting sqref="H9:H10">
    <cfRule type="cellIs" dxfId="423" priority="259" operator="lessThan">
      <formula>0</formula>
    </cfRule>
  </conditionalFormatting>
  <conditionalFormatting sqref="H8">
    <cfRule type="cellIs" dxfId="422" priority="260" operator="lessThan">
      <formula>0</formula>
    </cfRule>
  </conditionalFormatting>
  <conditionalFormatting sqref="H5:H6">
    <cfRule type="cellIs" dxfId="421" priority="261" operator="lessThan">
      <formula>0</formula>
    </cfRule>
  </conditionalFormatting>
  <conditionalFormatting sqref="H17">
    <cfRule type="cellIs" dxfId="420" priority="263" operator="lessThan">
      <formula>0</formula>
    </cfRule>
  </conditionalFormatting>
  <conditionalFormatting sqref="H9:H10">
    <cfRule type="cellIs" dxfId="419" priority="258" operator="lessThan">
      <formula>0</formula>
    </cfRule>
  </conditionalFormatting>
  <conditionalFormatting sqref="H9">
    <cfRule type="cellIs" dxfId="418" priority="257" operator="lessThan">
      <formula>0</formula>
    </cfRule>
  </conditionalFormatting>
  <conditionalFormatting sqref="H10">
    <cfRule type="cellIs" dxfId="417" priority="256" operator="lessThan">
      <formula>0</formula>
    </cfRule>
  </conditionalFormatting>
  <conditionalFormatting sqref="H15 H21 H24 H12:H13">
    <cfRule type="cellIs" dxfId="416" priority="255" operator="lessThan">
      <formula>0</formula>
    </cfRule>
  </conditionalFormatting>
  <conditionalFormatting sqref="H15 H21 H24 H12:H13">
    <cfRule type="cellIs" dxfId="415" priority="254" operator="lessThan">
      <formula>0</formula>
    </cfRule>
  </conditionalFormatting>
  <conditionalFormatting sqref="H15 H21 H24 H12:H13">
    <cfRule type="cellIs" dxfId="414" priority="253" operator="lessThan">
      <formula>0</formula>
    </cfRule>
  </conditionalFormatting>
  <conditionalFormatting sqref="H21">
    <cfRule type="cellIs" dxfId="413" priority="252" operator="lessThan">
      <formula>0</formula>
    </cfRule>
  </conditionalFormatting>
  <conditionalFormatting sqref="H21">
    <cfRule type="cellIs" dxfId="412" priority="251" operator="lessThan">
      <formula>0</formula>
    </cfRule>
  </conditionalFormatting>
  <conditionalFormatting sqref="H21">
    <cfRule type="cellIs" dxfId="411" priority="250" operator="lessThan">
      <formula>0</formula>
    </cfRule>
  </conditionalFormatting>
  <conditionalFormatting sqref="H25">
    <cfRule type="cellIs" dxfId="410" priority="249" operator="lessThan">
      <formula>0</formula>
    </cfRule>
  </conditionalFormatting>
  <conditionalFormatting sqref="H20">
    <cfRule type="cellIs" dxfId="409" priority="242" operator="lessThan">
      <formula>0</formula>
    </cfRule>
  </conditionalFormatting>
  <conditionalFormatting sqref="H20">
    <cfRule type="cellIs" dxfId="408" priority="241" operator="lessThan">
      <formula>0</formula>
    </cfRule>
  </conditionalFormatting>
  <conditionalFormatting sqref="H20">
    <cfRule type="cellIs" dxfId="407" priority="240" operator="lessThan">
      <formula>0</formula>
    </cfRule>
  </conditionalFormatting>
  <conditionalFormatting sqref="H20">
    <cfRule type="cellIs" dxfId="406" priority="239" operator="lessThan">
      <formula>0</formula>
    </cfRule>
  </conditionalFormatting>
  <conditionalFormatting sqref="H20">
    <cfRule type="cellIs" dxfId="405" priority="238" operator="lessThan">
      <formula>0</formula>
    </cfRule>
  </conditionalFormatting>
  <conditionalFormatting sqref="H20">
    <cfRule type="cellIs" dxfId="404" priority="237" operator="lessThan">
      <formula>0</formula>
    </cfRule>
  </conditionalFormatting>
  <conditionalFormatting sqref="H26">
    <cfRule type="cellIs" dxfId="403" priority="236" operator="lessThan">
      <formula>0</formula>
    </cfRule>
  </conditionalFormatting>
  <conditionalFormatting sqref="H26">
    <cfRule type="cellIs" dxfId="402" priority="235" operator="lessThan">
      <formula>0</formula>
    </cfRule>
  </conditionalFormatting>
  <conditionalFormatting sqref="H26">
    <cfRule type="cellIs" dxfId="401" priority="234" operator="lessThan">
      <formula>0</formula>
    </cfRule>
  </conditionalFormatting>
  <conditionalFormatting sqref="H26">
    <cfRule type="cellIs" dxfId="400" priority="233" operator="lessThan">
      <formula>0</formula>
    </cfRule>
  </conditionalFormatting>
  <conditionalFormatting sqref="H26">
    <cfRule type="cellIs" dxfId="399" priority="232" operator="lessThan">
      <formula>0</formula>
    </cfRule>
  </conditionalFormatting>
  <conditionalFormatting sqref="H26">
    <cfRule type="cellIs" dxfId="398" priority="231" operator="lessThan">
      <formula>0</formula>
    </cfRule>
  </conditionalFormatting>
  <conditionalFormatting sqref="H22">
    <cfRule type="cellIs" dxfId="397" priority="230" operator="lessThan">
      <formula>0</formula>
    </cfRule>
  </conditionalFormatting>
  <conditionalFormatting sqref="H22">
    <cfRule type="cellIs" dxfId="396" priority="229" operator="lessThan">
      <formula>0</formula>
    </cfRule>
  </conditionalFormatting>
  <conditionalFormatting sqref="H22">
    <cfRule type="cellIs" dxfId="395" priority="228" operator="lessThan">
      <formula>0</formula>
    </cfRule>
  </conditionalFormatting>
  <conditionalFormatting sqref="H22">
    <cfRule type="cellIs" dxfId="394" priority="227" operator="lessThan">
      <formula>0</formula>
    </cfRule>
  </conditionalFormatting>
  <conditionalFormatting sqref="H22">
    <cfRule type="cellIs" dxfId="393" priority="226" operator="lessThan">
      <formula>0</formula>
    </cfRule>
  </conditionalFormatting>
  <conditionalFormatting sqref="H22">
    <cfRule type="cellIs" dxfId="392" priority="225" operator="lessThan">
      <formula>0</formula>
    </cfRule>
  </conditionalFormatting>
  <conditionalFormatting sqref="H23">
    <cfRule type="cellIs" dxfId="391" priority="220" operator="lessThan">
      <formula>0</formula>
    </cfRule>
  </conditionalFormatting>
  <conditionalFormatting sqref="H23">
    <cfRule type="cellIs" dxfId="390" priority="219" operator="lessThan">
      <formula>0</formula>
    </cfRule>
  </conditionalFormatting>
  <conditionalFormatting sqref="H23">
    <cfRule type="cellIs" dxfId="389" priority="223" operator="lessThan">
      <formula>0</formula>
    </cfRule>
  </conditionalFormatting>
  <conditionalFormatting sqref="H23">
    <cfRule type="cellIs" dxfId="388" priority="224" operator="lessThan">
      <formula>0</formula>
    </cfRule>
  </conditionalFormatting>
  <conditionalFormatting sqref="H23">
    <cfRule type="cellIs" dxfId="387" priority="222" operator="lessThan">
      <formula>0</formula>
    </cfRule>
  </conditionalFormatting>
  <conditionalFormatting sqref="H23">
    <cfRule type="cellIs" dxfId="386" priority="221" operator="lessThan">
      <formula>0</formula>
    </cfRule>
  </conditionalFormatting>
  <conditionalFormatting sqref="H30">
    <cfRule type="cellIs" dxfId="385" priority="218" operator="lessThan">
      <formula>0</formula>
    </cfRule>
  </conditionalFormatting>
  <conditionalFormatting sqref="H3">
    <cfRule type="cellIs" dxfId="384" priority="217" operator="lessThan">
      <formula>0</formula>
    </cfRule>
  </conditionalFormatting>
  <conditionalFormatting sqref="H2">
    <cfRule type="cellIs" dxfId="383" priority="216" operator="lessThan">
      <formula>0</formula>
    </cfRule>
  </conditionalFormatting>
  <conditionalFormatting sqref="H14">
    <cfRule type="cellIs" dxfId="382" priority="215" operator="lessThan">
      <formula>0</formula>
    </cfRule>
  </conditionalFormatting>
  <conditionalFormatting sqref="H14">
    <cfRule type="cellIs" dxfId="381" priority="214" operator="lessThan">
      <formula>0</formula>
    </cfRule>
  </conditionalFormatting>
  <conditionalFormatting sqref="H14">
    <cfRule type="cellIs" dxfId="380" priority="213" operator="lessThan">
      <formula>0</formula>
    </cfRule>
  </conditionalFormatting>
  <conditionalFormatting sqref="H33">
    <cfRule type="cellIs" dxfId="379" priority="212" operator="lessThan">
      <formula>0</formula>
    </cfRule>
  </conditionalFormatting>
  <conditionalFormatting sqref="H33">
    <cfRule type="cellIs" dxfId="378" priority="211" operator="lessThan">
      <formula>0</formula>
    </cfRule>
  </conditionalFormatting>
  <conditionalFormatting sqref="H33">
    <cfRule type="cellIs" dxfId="377" priority="210" operator="lessThan">
      <formula>0</formula>
    </cfRule>
  </conditionalFormatting>
  <conditionalFormatting sqref="H16">
    <cfRule type="cellIs" dxfId="376" priority="209" operator="lessThan">
      <formula>0</formula>
    </cfRule>
  </conditionalFormatting>
  <conditionalFormatting sqref="H16">
    <cfRule type="cellIs" dxfId="375" priority="208" operator="lessThan">
      <formula>0</formula>
    </cfRule>
  </conditionalFormatting>
  <conditionalFormatting sqref="H16">
    <cfRule type="cellIs" dxfId="374" priority="207" operator="lessThan">
      <formula>0</formula>
    </cfRule>
  </conditionalFormatting>
  <conditionalFormatting sqref="H19">
    <cfRule type="cellIs" dxfId="373" priority="206" operator="lessThan">
      <formula>0</formula>
    </cfRule>
  </conditionalFormatting>
  <conditionalFormatting sqref="H19">
    <cfRule type="cellIs" dxfId="372" priority="205" operator="lessThan">
      <formula>0</formula>
    </cfRule>
  </conditionalFormatting>
  <conditionalFormatting sqref="H19">
    <cfRule type="cellIs" dxfId="371" priority="204" operator="lessThan">
      <formula>0</formula>
    </cfRule>
  </conditionalFormatting>
  <conditionalFormatting sqref="H19">
    <cfRule type="cellIs" dxfId="370" priority="203" operator="lessThan">
      <formula>0</formula>
    </cfRule>
  </conditionalFormatting>
  <conditionalFormatting sqref="H19">
    <cfRule type="cellIs" dxfId="369" priority="202" operator="lessThan">
      <formula>0</formula>
    </cfRule>
  </conditionalFormatting>
  <conditionalFormatting sqref="H19">
    <cfRule type="cellIs" dxfId="368" priority="201" operator="lessThan">
      <formula>0</formula>
    </cfRule>
  </conditionalFormatting>
  <conditionalFormatting sqref="H7">
    <cfRule type="cellIs" dxfId="367" priority="200" operator="lessThan">
      <formula>0</formula>
    </cfRule>
  </conditionalFormatting>
  <conditionalFormatting sqref="E11:G11 E18:G18">
    <cfRule type="cellIs" dxfId="366" priority="199" operator="lessThan">
      <formula>0</formula>
    </cfRule>
  </conditionalFormatting>
  <conditionalFormatting sqref="E28:G29 E31:G32">
    <cfRule type="cellIs" dxfId="365" priority="198" operator="lessThan">
      <formula>0</formula>
    </cfRule>
  </conditionalFormatting>
  <conditionalFormatting sqref="E27:G27">
    <cfRule type="cellIs" dxfId="364" priority="196" operator="lessThan">
      <formula>0</formula>
    </cfRule>
  </conditionalFormatting>
  <conditionalFormatting sqref="E9:G10">
    <cfRule type="cellIs" dxfId="363" priority="193" operator="lessThan">
      <formula>0</formula>
    </cfRule>
  </conditionalFormatting>
  <conditionalFormatting sqref="E8:G8">
    <cfRule type="cellIs" dxfId="362" priority="194" operator="lessThan">
      <formula>0</formula>
    </cfRule>
  </conditionalFormatting>
  <conditionalFormatting sqref="E5:G6">
    <cfRule type="cellIs" dxfId="361" priority="195" operator="lessThan">
      <formula>0</formula>
    </cfRule>
  </conditionalFormatting>
  <conditionalFormatting sqref="E17:G17">
    <cfRule type="cellIs" dxfId="360" priority="197" operator="lessThan">
      <formula>0</formula>
    </cfRule>
  </conditionalFormatting>
  <conditionalFormatting sqref="E9:G10">
    <cfRule type="cellIs" dxfId="359" priority="192" operator="lessThan">
      <formula>0</formula>
    </cfRule>
  </conditionalFormatting>
  <conditionalFormatting sqref="E9:G9">
    <cfRule type="cellIs" dxfId="358" priority="191" operator="lessThan">
      <formula>0</formula>
    </cfRule>
  </conditionalFormatting>
  <conditionalFormatting sqref="E10:G10">
    <cfRule type="cellIs" dxfId="357" priority="190" operator="lessThan">
      <formula>0</formula>
    </cfRule>
  </conditionalFormatting>
  <conditionalFormatting sqref="E15:G15 E21:G21 E24:G24 E12:G13">
    <cfRule type="cellIs" dxfId="356" priority="189" operator="lessThan">
      <formula>0</formula>
    </cfRule>
  </conditionalFormatting>
  <conditionalFormatting sqref="E15:G15 E21:G21 E24:G24 E12:G13">
    <cfRule type="cellIs" dxfId="355" priority="188" operator="lessThan">
      <formula>0</formula>
    </cfRule>
  </conditionalFormatting>
  <conditionalFormatting sqref="E15:G15 E21:G21 E24:G24 E12:G13">
    <cfRule type="cellIs" dxfId="354" priority="187" operator="lessThan">
      <formula>0</formula>
    </cfRule>
  </conditionalFormatting>
  <conditionalFormatting sqref="E21:G21">
    <cfRule type="cellIs" dxfId="353" priority="186" operator="lessThan">
      <formula>0</formula>
    </cfRule>
  </conditionalFormatting>
  <conditionalFormatting sqref="E21:G21">
    <cfRule type="cellIs" dxfId="352" priority="185" operator="lessThan">
      <formula>0</formula>
    </cfRule>
  </conditionalFormatting>
  <conditionalFormatting sqref="E21:G21">
    <cfRule type="cellIs" dxfId="351" priority="184" operator="lessThan">
      <formula>0</formula>
    </cfRule>
  </conditionalFormatting>
  <conditionalFormatting sqref="E25:G25">
    <cfRule type="cellIs" dxfId="350" priority="183" operator="lessThan">
      <formula>0</formula>
    </cfRule>
  </conditionalFormatting>
  <conditionalFormatting sqref="E20:G20">
    <cfRule type="cellIs" dxfId="349" priority="176" operator="lessThan">
      <formula>0</formula>
    </cfRule>
  </conditionalFormatting>
  <conditionalFormatting sqref="E20:G20">
    <cfRule type="cellIs" dxfId="348" priority="175" operator="lessThan">
      <formula>0</formula>
    </cfRule>
  </conditionalFormatting>
  <conditionalFormatting sqref="E20:G20">
    <cfRule type="cellIs" dxfId="347" priority="174" operator="lessThan">
      <formula>0</formula>
    </cfRule>
  </conditionalFormatting>
  <conditionalFormatting sqref="E20:G20">
    <cfRule type="cellIs" dxfId="346" priority="173" operator="lessThan">
      <formula>0</formula>
    </cfRule>
  </conditionalFormatting>
  <conditionalFormatting sqref="E20:G20">
    <cfRule type="cellIs" dxfId="345" priority="172" operator="lessThan">
      <formula>0</formula>
    </cfRule>
  </conditionalFormatting>
  <conditionalFormatting sqref="E20:G20">
    <cfRule type="cellIs" dxfId="344" priority="171" operator="lessThan">
      <formula>0</formula>
    </cfRule>
  </conditionalFormatting>
  <conditionalFormatting sqref="E26:G26">
    <cfRule type="cellIs" dxfId="343" priority="170" operator="lessThan">
      <formula>0</formula>
    </cfRule>
  </conditionalFormatting>
  <conditionalFormatting sqref="E26:G26">
    <cfRule type="cellIs" dxfId="342" priority="169" operator="lessThan">
      <formula>0</formula>
    </cfRule>
  </conditionalFormatting>
  <conditionalFormatting sqref="E26:G26">
    <cfRule type="cellIs" dxfId="341" priority="168" operator="lessThan">
      <formula>0</formula>
    </cfRule>
  </conditionalFormatting>
  <conditionalFormatting sqref="E26:G26">
    <cfRule type="cellIs" dxfId="340" priority="167" operator="lessThan">
      <formula>0</formula>
    </cfRule>
  </conditionalFormatting>
  <conditionalFormatting sqref="E26:G26">
    <cfRule type="cellIs" dxfId="339" priority="166" operator="lessThan">
      <formula>0</formula>
    </cfRule>
  </conditionalFormatting>
  <conditionalFormatting sqref="E26:G26">
    <cfRule type="cellIs" dxfId="338" priority="165" operator="lessThan">
      <formula>0</formula>
    </cfRule>
  </conditionalFormatting>
  <conditionalFormatting sqref="E22:G22">
    <cfRule type="cellIs" dxfId="337" priority="164" operator="lessThan">
      <formula>0</formula>
    </cfRule>
  </conditionalFormatting>
  <conditionalFormatting sqref="E22:G22">
    <cfRule type="cellIs" dxfId="336" priority="163" operator="lessThan">
      <formula>0</formula>
    </cfRule>
  </conditionalFormatting>
  <conditionalFormatting sqref="E22:G22">
    <cfRule type="cellIs" dxfId="335" priority="162" operator="lessThan">
      <formula>0</formula>
    </cfRule>
  </conditionalFormatting>
  <conditionalFormatting sqref="E22:G22">
    <cfRule type="cellIs" dxfId="334" priority="161" operator="lessThan">
      <formula>0</formula>
    </cfRule>
  </conditionalFormatting>
  <conditionalFormatting sqref="E22:G22">
    <cfRule type="cellIs" dxfId="333" priority="160" operator="lessThan">
      <formula>0</formula>
    </cfRule>
  </conditionalFormatting>
  <conditionalFormatting sqref="E22:G22">
    <cfRule type="cellIs" dxfId="332" priority="159" operator="lessThan">
      <formula>0</formula>
    </cfRule>
  </conditionalFormatting>
  <conditionalFormatting sqref="E23:G23">
    <cfRule type="cellIs" dxfId="331" priority="154" operator="lessThan">
      <formula>0</formula>
    </cfRule>
  </conditionalFormatting>
  <conditionalFormatting sqref="E23:G23">
    <cfRule type="cellIs" dxfId="330" priority="153" operator="lessThan">
      <formula>0</formula>
    </cfRule>
  </conditionalFormatting>
  <conditionalFormatting sqref="E23:G23">
    <cfRule type="cellIs" dxfId="329" priority="157" operator="lessThan">
      <formula>0</formula>
    </cfRule>
  </conditionalFormatting>
  <conditionalFormatting sqref="E23:G23">
    <cfRule type="cellIs" dxfId="328" priority="158" operator="lessThan">
      <formula>0</formula>
    </cfRule>
  </conditionalFormatting>
  <conditionalFormatting sqref="E23:G23">
    <cfRule type="cellIs" dxfId="327" priority="156" operator="lessThan">
      <formula>0</formula>
    </cfRule>
  </conditionalFormatting>
  <conditionalFormatting sqref="E23:G23">
    <cfRule type="cellIs" dxfId="326" priority="155" operator="lessThan">
      <formula>0</formula>
    </cfRule>
  </conditionalFormatting>
  <conditionalFormatting sqref="E30:G30">
    <cfRule type="cellIs" dxfId="325" priority="152" operator="lessThan">
      <formula>0</formula>
    </cfRule>
  </conditionalFormatting>
  <conditionalFormatting sqref="E3:G3">
    <cfRule type="cellIs" dxfId="324" priority="151" operator="lessThan">
      <formula>0</formula>
    </cfRule>
  </conditionalFormatting>
  <conditionalFormatting sqref="E2:G2">
    <cfRule type="cellIs" dxfId="323" priority="150" operator="lessThan">
      <formula>0</formula>
    </cfRule>
  </conditionalFormatting>
  <conditionalFormatting sqref="E14:G14">
    <cfRule type="cellIs" dxfId="322" priority="149" operator="lessThan">
      <formula>0</formula>
    </cfRule>
  </conditionalFormatting>
  <conditionalFormatting sqref="E14:G14">
    <cfRule type="cellIs" dxfId="321" priority="148" operator="lessThan">
      <formula>0</formula>
    </cfRule>
  </conditionalFormatting>
  <conditionalFormatting sqref="E14:G14">
    <cfRule type="cellIs" dxfId="320" priority="147" operator="lessThan">
      <formula>0</formula>
    </cfRule>
  </conditionalFormatting>
  <conditionalFormatting sqref="E33:G33">
    <cfRule type="cellIs" dxfId="319" priority="146" operator="lessThan">
      <formula>0</formula>
    </cfRule>
  </conditionalFormatting>
  <conditionalFormatting sqref="E33:G33">
    <cfRule type="cellIs" dxfId="318" priority="145" operator="lessThan">
      <formula>0</formula>
    </cfRule>
  </conditionalFormatting>
  <conditionalFormatting sqref="E33:G33">
    <cfRule type="cellIs" dxfId="317" priority="144" operator="lessThan">
      <formula>0</formula>
    </cfRule>
  </conditionalFormatting>
  <conditionalFormatting sqref="E16:G16">
    <cfRule type="cellIs" dxfId="316" priority="143" operator="lessThan">
      <formula>0</formula>
    </cfRule>
  </conditionalFormatting>
  <conditionalFormatting sqref="E16:G16">
    <cfRule type="cellIs" dxfId="315" priority="142" operator="lessThan">
      <formula>0</formula>
    </cfRule>
  </conditionalFormatting>
  <conditionalFormatting sqref="E16:G16">
    <cfRule type="cellIs" dxfId="314" priority="141" operator="lessThan">
      <formula>0</formula>
    </cfRule>
  </conditionalFormatting>
  <conditionalFormatting sqref="E19:G19">
    <cfRule type="cellIs" dxfId="313" priority="140" operator="lessThan">
      <formula>0</formula>
    </cfRule>
  </conditionalFormatting>
  <conditionalFormatting sqref="E19:G19">
    <cfRule type="cellIs" dxfId="312" priority="139" operator="lessThan">
      <formula>0</formula>
    </cfRule>
  </conditionalFormatting>
  <conditionalFormatting sqref="E19:G19">
    <cfRule type="cellIs" dxfId="311" priority="138" operator="lessThan">
      <formula>0</formula>
    </cfRule>
  </conditionalFormatting>
  <conditionalFormatting sqref="E19:G19">
    <cfRule type="cellIs" dxfId="310" priority="137" operator="lessThan">
      <formula>0</formula>
    </cfRule>
  </conditionalFormatting>
  <conditionalFormatting sqref="E19:G19">
    <cfRule type="cellIs" dxfId="309" priority="136" operator="lessThan">
      <formula>0</formula>
    </cfRule>
  </conditionalFormatting>
  <conditionalFormatting sqref="E19:G19">
    <cfRule type="cellIs" dxfId="308" priority="135" operator="lessThan">
      <formula>0</formula>
    </cfRule>
  </conditionalFormatting>
  <conditionalFormatting sqref="E7:G7">
    <cfRule type="cellIs" dxfId="307" priority="134" operator="lessThan">
      <formula>0</formula>
    </cfRule>
  </conditionalFormatting>
  <conditionalFormatting sqref="F11 F18">
    <cfRule type="cellIs" dxfId="306" priority="133" operator="lessThan">
      <formula>0</formula>
    </cfRule>
  </conditionalFormatting>
  <conditionalFormatting sqref="F28:F29 F31:F32">
    <cfRule type="cellIs" dxfId="305" priority="132" operator="lessThan">
      <formula>0</formula>
    </cfRule>
  </conditionalFormatting>
  <conditionalFormatting sqref="F27">
    <cfRule type="cellIs" dxfId="304" priority="130" operator="lessThan">
      <formula>0</formula>
    </cfRule>
  </conditionalFormatting>
  <conditionalFormatting sqref="F9:F10">
    <cfRule type="cellIs" dxfId="303" priority="127" operator="lessThan">
      <formula>0</formula>
    </cfRule>
  </conditionalFormatting>
  <conditionalFormatting sqref="F8">
    <cfRule type="cellIs" dxfId="302" priority="128" operator="lessThan">
      <formula>0</formula>
    </cfRule>
  </conditionalFormatting>
  <conditionalFormatting sqref="F5:F6">
    <cfRule type="cellIs" dxfId="301" priority="129" operator="lessThan">
      <formula>0</formula>
    </cfRule>
  </conditionalFormatting>
  <conditionalFormatting sqref="F17">
    <cfRule type="cellIs" dxfId="300" priority="131" operator="lessThan">
      <formula>0</formula>
    </cfRule>
  </conditionalFormatting>
  <conditionalFormatting sqref="F9:F10">
    <cfRule type="cellIs" dxfId="299" priority="126" operator="lessThan">
      <formula>0</formula>
    </cfRule>
  </conditionalFormatting>
  <conditionalFormatting sqref="F9">
    <cfRule type="cellIs" dxfId="298" priority="125" operator="lessThan">
      <formula>0</formula>
    </cfRule>
  </conditionalFormatting>
  <conditionalFormatting sqref="F10">
    <cfRule type="cellIs" dxfId="297" priority="124" operator="lessThan">
      <formula>0</formula>
    </cfRule>
  </conditionalFormatting>
  <conditionalFormatting sqref="F15 F21 F24 F12:F13">
    <cfRule type="cellIs" dxfId="296" priority="123" operator="lessThan">
      <formula>0</formula>
    </cfRule>
  </conditionalFormatting>
  <conditionalFormatting sqref="F15 F21 F24 F12:F13">
    <cfRule type="cellIs" dxfId="295" priority="122" operator="lessThan">
      <formula>0</formula>
    </cfRule>
  </conditionalFormatting>
  <conditionalFormatting sqref="F15 F21 F24 F12:F13">
    <cfRule type="cellIs" dxfId="294" priority="121" operator="lessThan">
      <formula>0</formula>
    </cfRule>
  </conditionalFormatting>
  <conditionalFormatting sqref="F21">
    <cfRule type="cellIs" dxfId="293" priority="120" operator="lessThan">
      <formula>0</formula>
    </cfRule>
  </conditionalFormatting>
  <conditionalFormatting sqref="F21">
    <cfRule type="cellIs" dxfId="292" priority="119" operator="lessThan">
      <formula>0</formula>
    </cfRule>
  </conditionalFormatting>
  <conditionalFormatting sqref="F21">
    <cfRule type="cellIs" dxfId="291" priority="118" operator="lessThan">
      <formula>0</formula>
    </cfRule>
  </conditionalFormatting>
  <conditionalFormatting sqref="F25">
    <cfRule type="cellIs" dxfId="290" priority="117" operator="lessThan">
      <formula>0</formula>
    </cfRule>
  </conditionalFormatting>
  <conditionalFormatting sqref="F20">
    <cfRule type="cellIs" dxfId="289" priority="110" operator="lessThan">
      <formula>0</formula>
    </cfRule>
  </conditionalFormatting>
  <conditionalFormatting sqref="F20">
    <cfRule type="cellIs" dxfId="288" priority="109" operator="lessThan">
      <formula>0</formula>
    </cfRule>
  </conditionalFormatting>
  <conditionalFormatting sqref="F20">
    <cfRule type="cellIs" dxfId="287" priority="108" operator="lessThan">
      <formula>0</formula>
    </cfRule>
  </conditionalFormatting>
  <conditionalFormatting sqref="F20">
    <cfRule type="cellIs" dxfId="286" priority="107" operator="lessThan">
      <formula>0</formula>
    </cfRule>
  </conditionalFormatting>
  <conditionalFormatting sqref="F20">
    <cfRule type="cellIs" dxfId="285" priority="106" operator="lessThan">
      <formula>0</formula>
    </cfRule>
  </conditionalFormatting>
  <conditionalFormatting sqref="F20">
    <cfRule type="cellIs" dxfId="284" priority="105" operator="lessThan">
      <formula>0</formula>
    </cfRule>
  </conditionalFormatting>
  <conditionalFormatting sqref="F26">
    <cfRule type="cellIs" dxfId="283" priority="104" operator="lessThan">
      <formula>0</formula>
    </cfRule>
  </conditionalFormatting>
  <conditionalFormatting sqref="F26">
    <cfRule type="cellIs" dxfId="282" priority="103" operator="lessThan">
      <formula>0</formula>
    </cfRule>
  </conditionalFormatting>
  <conditionalFormatting sqref="F26">
    <cfRule type="cellIs" dxfId="281" priority="102" operator="lessThan">
      <formula>0</formula>
    </cfRule>
  </conditionalFormatting>
  <conditionalFormatting sqref="F26">
    <cfRule type="cellIs" dxfId="280" priority="101" operator="lessThan">
      <formula>0</formula>
    </cfRule>
  </conditionalFormatting>
  <conditionalFormatting sqref="F26">
    <cfRule type="cellIs" dxfId="279" priority="100" operator="lessThan">
      <formula>0</formula>
    </cfRule>
  </conditionalFormatting>
  <conditionalFormatting sqref="F26">
    <cfRule type="cellIs" dxfId="278" priority="99" operator="lessThan">
      <formula>0</formula>
    </cfRule>
  </conditionalFormatting>
  <conditionalFormatting sqref="F22">
    <cfRule type="cellIs" dxfId="277" priority="98" operator="lessThan">
      <formula>0</formula>
    </cfRule>
  </conditionalFormatting>
  <conditionalFormatting sqref="F22">
    <cfRule type="cellIs" dxfId="276" priority="97" operator="lessThan">
      <formula>0</formula>
    </cfRule>
  </conditionalFormatting>
  <conditionalFormatting sqref="F22">
    <cfRule type="cellIs" dxfId="275" priority="96" operator="lessThan">
      <formula>0</formula>
    </cfRule>
  </conditionalFormatting>
  <conditionalFormatting sqref="F22">
    <cfRule type="cellIs" dxfId="274" priority="95" operator="lessThan">
      <formula>0</formula>
    </cfRule>
  </conditionalFormatting>
  <conditionalFormatting sqref="F22">
    <cfRule type="cellIs" dxfId="273" priority="94" operator="lessThan">
      <formula>0</formula>
    </cfRule>
  </conditionalFormatting>
  <conditionalFormatting sqref="F22">
    <cfRule type="cellIs" dxfId="272" priority="93" operator="lessThan">
      <formula>0</formula>
    </cfRule>
  </conditionalFormatting>
  <conditionalFormatting sqref="F23">
    <cfRule type="cellIs" dxfId="271" priority="88" operator="lessThan">
      <formula>0</formula>
    </cfRule>
  </conditionalFormatting>
  <conditionalFormatting sqref="F23">
    <cfRule type="cellIs" dxfId="270" priority="87" operator="lessThan">
      <formula>0</formula>
    </cfRule>
  </conditionalFormatting>
  <conditionalFormatting sqref="F23">
    <cfRule type="cellIs" dxfId="269" priority="91" operator="lessThan">
      <formula>0</formula>
    </cfRule>
  </conditionalFormatting>
  <conditionalFormatting sqref="F23">
    <cfRule type="cellIs" dxfId="268" priority="92" operator="lessThan">
      <formula>0</formula>
    </cfRule>
  </conditionalFormatting>
  <conditionalFormatting sqref="F23">
    <cfRule type="cellIs" dxfId="267" priority="90" operator="lessThan">
      <formula>0</formula>
    </cfRule>
  </conditionalFormatting>
  <conditionalFormatting sqref="F23">
    <cfRule type="cellIs" dxfId="266" priority="89" operator="lessThan">
      <formula>0</formula>
    </cfRule>
  </conditionalFormatting>
  <conditionalFormatting sqref="F30">
    <cfRule type="cellIs" dxfId="265" priority="86" operator="lessThan">
      <formula>0</formula>
    </cfRule>
  </conditionalFormatting>
  <conditionalFormatting sqref="F3">
    <cfRule type="cellIs" dxfId="264" priority="85" operator="lessThan">
      <formula>0</formula>
    </cfRule>
  </conditionalFormatting>
  <conditionalFormatting sqref="F2">
    <cfRule type="cellIs" dxfId="263" priority="84" operator="lessThan">
      <formula>0</formula>
    </cfRule>
  </conditionalFormatting>
  <conditionalFormatting sqref="F14">
    <cfRule type="cellIs" dxfId="262" priority="83" operator="lessThan">
      <formula>0</formula>
    </cfRule>
  </conditionalFormatting>
  <conditionalFormatting sqref="F14">
    <cfRule type="cellIs" dxfId="261" priority="82" operator="lessThan">
      <formula>0</formula>
    </cfRule>
  </conditionalFormatting>
  <conditionalFormatting sqref="F14">
    <cfRule type="cellIs" dxfId="260" priority="81" operator="lessThan">
      <formula>0</formula>
    </cfRule>
  </conditionalFormatting>
  <conditionalFormatting sqref="F33">
    <cfRule type="cellIs" dxfId="259" priority="80" operator="lessThan">
      <formula>0</formula>
    </cfRule>
  </conditionalFormatting>
  <conditionalFormatting sqref="F33">
    <cfRule type="cellIs" dxfId="258" priority="79" operator="lessThan">
      <formula>0</formula>
    </cfRule>
  </conditionalFormatting>
  <conditionalFormatting sqref="F33">
    <cfRule type="cellIs" dxfId="257" priority="78" operator="lessThan">
      <formula>0</formula>
    </cfRule>
  </conditionalFormatting>
  <conditionalFormatting sqref="F16">
    <cfRule type="cellIs" dxfId="256" priority="77" operator="lessThan">
      <formula>0</formula>
    </cfRule>
  </conditionalFormatting>
  <conditionalFormatting sqref="F16">
    <cfRule type="cellIs" dxfId="255" priority="76" operator="lessThan">
      <formula>0</formula>
    </cfRule>
  </conditionalFormatting>
  <conditionalFormatting sqref="F16">
    <cfRule type="cellIs" dxfId="254" priority="75" operator="lessThan">
      <formula>0</formula>
    </cfRule>
  </conditionalFormatting>
  <conditionalFormatting sqref="F19">
    <cfRule type="cellIs" dxfId="253" priority="74" operator="lessThan">
      <formula>0</formula>
    </cfRule>
  </conditionalFormatting>
  <conditionalFormatting sqref="F19">
    <cfRule type="cellIs" dxfId="252" priority="73" operator="lessThan">
      <formula>0</formula>
    </cfRule>
  </conditionalFormatting>
  <conditionalFormatting sqref="F19">
    <cfRule type="cellIs" dxfId="251" priority="72" operator="lessThan">
      <formula>0</formula>
    </cfRule>
  </conditionalFormatting>
  <conditionalFormatting sqref="F19">
    <cfRule type="cellIs" dxfId="250" priority="71" operator="lessThan">
      <formula>0</formula>
    </cfRule>
  </conditionalFormatting>
  <conditionalFormatting sqref="F19">
    <cfRule type="cellIs" dxfId="249" priority="70" operator="lessThan">
      <formula>0</formula>
    </cfRule>
  </conditionalFormatting>
  <conditionalFormatting sqref="F19">
    <cfRule type="cellIs" dxfId="248" priority="69" operator="lessThan">
      <formula>0</formula>
    </cfRule>
  </conditionalFormatting>
  <conditionalFormatting sqref="F7">
    <cfRule type="cellIs" dxfId="247" priority="68" operator="lessThan">
      <formula>0</formula>
    </cfRule>
  </conditionalFormatting>
  <conditionalFormatting sqref="D11 D18">
    <cfRule type="cellIs" dxfId="246" priority="67" operator="lessThan">
      <formula>0</formula>
    </cfRule>
  </conditionalFormatting>
  <conditionalFormatting sqref="D28:D29 D32">
    <cfRule type="cellIs" dxfId="245" priority="66" operator="lessThan">
      <formula>0</formula>
    </cfRule>
  </conditionalFormatting>
  <conditionalFormatting sqref="D27">
    <cfRule type="cellIs" dxfId="244" priority="64" operator="lessThan">
      <formula>0</formula>
    </cfRule>
  </conditionalFormatting>
  <conditionalFormatting sqref="D9:D10">
    <cfRule type="cellIs" dxfId="243" priority="61" operator="lessThan">
      <formula>0</formula>
    </cfRule>
  </conditionalFormatting>
  <conditionalFormatting sqref="D8">
    <cfRule type="cellIs" dxfId="242" priority="62" operator="lessThan">
      <formula>0</formula>
    </cfRule>
  </conditionalFormatting>
  <conditionalFormatting sqref="D5:D6">
    <cfRule type="cellIs" dxfId="241" priority="63" operator="lessThan">
      <formula>0</formula>
    </cfRule>
  </conditionalFormatting>
  <conditionalFormatting sqref="D17">
    <cfRule type="cellIs" dxfId="240" priority="65" operator="lessThan">
      <formula>0</formula>
    </cfRule>
  </conditionalFormatting>
  <conditionalFormatting sqref="D9:D10">
    <cfRule type="cellIs" dxfId="239" priority="60" operator="lessThan">
      <formula>0</formula>
    </cfRule>
  </conditionalFormatting>
  <conditionalFormatting sqref="D9">
    <cfRule type="cellIs" dxfId="238" priority="59" operator="lessThan">
      <formula>0</formula>
    </cfRule>
  </conditionalFormatting>
  <conditionalFormatting sqref="D10">
    <cfRule type="cellIs" dxfId="237" priority="58" operator="lessThan">
      <formula>0</formula>
    </cfRule>
  </conditionalFormatting>
  <conditionalFormatting sqref="D15 D21 D24 D12:D13">
    <cfRule type="cellIs" dxfId="236" priority="57" operator="lessThan">
      <formula>0</formula>
    </cfRule>
  </conditionalFormatting>
  <conditionalFormatting sqref="D15 D21 D24 D12:D13">
    <cfRule type="cellIs" dxfId="235" priority="56" operator="lessThan">
      <formula>0</formula>
    </cfRule>
  </conditionalFormatting>
  <conditionalFormatting sqref="D15 D21 D24 D12:D13">
    <cfRule type="cellIs" dxfId="234" priority="55" operator="lessThan">
      <formula>0</formula>
    </cfRule>
  </conditionalFormatting>
  <conditionalFormatting sqref="D21">
    <cfRule type="cellIs" dxfId="233" priority="54" operator="lessThan">
      <formula>0</formula>
    </cfRule>
  </conditionalFormatting>
  <conditionalFormatting sqref="D21">
    <cfRule type="cellIs" dxfId="232" priority="53" operator="lessThan">
      <formula>0</formula>
    </cfRule>
  </conditionalFormatting>
  <conditionalFormatting sqref="D21">
    <cfRule type="cellIs" dxfId="231" priority="52" operator="lessThan">
      <formula>0</formula>
    </cfRule>
  </conditionalFormatting>
  <conditionalFormatting sqref="D25">
    <cfRule type="cellIs" dxfId="230" priority="51" operator="lessThan">
      <formula>0</formula>
    </cfRule>
  </conditionalFormatting>
  <conditionalFormatting sqref="D20">
    <cfRule type="cellIs" dxfId="229" priority="50" operator="lessThan">
      <formula>0</formula>
    </cfRule>
  </conditionalFormatting>
  <conditionalFormatting sqref="D20">
    <cfRule type="cellIs" dxfId="228" priority="49" operator="lessThan">
      <formula>0</formula>
    </cfRule>
  </conditionalFormatting>
  <conditionalFormatting sqref="D20">
    <cfRule type="cellIs" dxfId="227" priority="48" operator="lessThan">
      <formula>0</formula>
    </cfRule>
  </conditionalFormatting>
  <conditionalFormatting sqref="D20">
    <cfRule type="cellIs" dxfId="226" priority="47" operator="lessThan">
      <formula>0</formula>
    </cfRule>
  </conditionalFormatting>
  <conditionalFormatting sqref="D20">
    <cfRule type="cellIs" dxfId="225" priority="46" operator="lessThan">
      <formula>0</formula>
    </cfRule>
  </conditionalFormatting>
  <conditionalFormatting sqref="D20">
    <cfRule type="cellIs" dxfId="224" priority="45" operator="lessThan">
      <formula>0</formula>
    </cfRule>
  </conditionalFormatting>
  <conditionalFormatting sqref="D26">
    <cfRule type="cellIs" dxfId="223" priority="44" operator="lessThan">
      <formula>0</formula>
    </cfRule>
  </conditionalFormatting>
  <conditionalFormatting sqref="D26">
    <cfRule type="cellIs" dxfId="222" priority="43" operator="lessThan">
      <formula>0</formula>
    </cfRule>
  </conditionalFormatting>
  <conditionalFormatting sqref="D26">
    <cfRule type="cellIs" dxfId="221" priority="42" operator="lessThan">
      <formula>0</formula>
    </cfRule>
  </conditionalFormatting>
  <conditionalFormatting sqref="D26">
    <cfRule type="cellIs" dxfId="220" priority="41" operator="lessThan">
      <formula>0</formula>
    </cfRule>
  </conditionalFormatting>
  <conditionalFormatting sqref="D26">
    <cfRule type="cellIs" dxfId="219" priority="40" operator="lessThan">
      <formula>0</formula>
    </cfRule>
  </conditionalFormatting>
  <conditionalFormatting sqref="D26">
    <cfRule type="cellIs" dxfId="218" priority="39" operator="lessThan">
      <formula>0</formula>
    </cfRule>
  </conditionalFormatting>
  <conditionalFormatting sqref="D22">
    <cfRule type="cellIs" dxfId="217" priority="38" operator="lessThan">
      <formula>0</formula>
    </cfRule>
  </conditionalFormatting>
  <conditionalFormatting sqref="D22">
    <cfRule type="cellIs" dxfId="216" priority="37" operator="lessThan">
      <formula>0</formula>
    </cfRule>
  </conditionalFormatting>
  <conditionalFormatting sqref="D22">
    <cfRule type="cellIs" dxfId="215" priority="36" operator="lessThan">
      <formula>0</formula>
    </cfRule>
  </conditionalFormatting>
  <conditionalFormatting sqref="D22">
    <cfRule type="cellIs" dxfId="214" priority="35" operator="lessThan">
      <formula>0</formula>
    </cfRule>
  </conditionalFormatting>
  <conditionalFormatting sqref="D22">
    <cfRule type="cellIs" dxfId="213" priority="34" operator="lessThan">
      <formula>0</formula>
    </cfRule>
  </conditionalFormatting>
  <conditionalFormatting sqref="D22">
    <cfRule type="cellIs" dxfId="212" priority="33" operator="lessThan">
      <formula>0</formula>
    </cfRule>
  </conditionalFormatting>
  <conditionalFormatting sqref="D14">
    <cfRule type="cellIs" dxfId="211" priority="22" operator="lessThan">
      <formula>0</formula>
    </cfRule>
  </conditionalFormatting>
  <conditionalFormatting sqref="D14">
    <cfRule type="cellIs" dxfId="210" priority="21" operator="lessThan">
      <formula>0</formula>
    </cfRule>
  </conditionalFormatting>
  <conditionalFormatting sqref="D3">
    <cfRule type="cellIs" dxfId="209" priority="25" operator="lessThan">
      <formula>0</formula>
    </cfRule>
  </conditionalFormatting>
  <conditionalFormatting sqref="D30">
    <cfRule type="cellIs" dxfId="208" priority="26" operator="lessThan">
      <formula>0</formula>
    </cfRule>
  </conditionalFormatting>
  <conditionalFormatting sqref="D2">
    <cfRule type="cellIs" dxfId="207" priority="24" operator="lessThan">
      <formula>0</formula>
    </cfRule>
  </conditionalFormatting>
  <conditionalFormatting sqref="D14">
    <cfRule type="cellIs" dxfId="206" priority="23" operator="lessThan">
      <formula>0</formula>
    </cfRule>
  </conditionalFormatting>
  <conditionalFormatting sqref="D33">
    <cfRule type="cellIs" dxfId="205" priority="20" operator="lessThan">
      <formula>0</formula>
    </cfRule>
  </conditionalFormatting>
  <conditionalFormatting sqref="D33">
    <cfRule type="cellIs" dxfId="204" priority="19" operator="lessThan">
      <formula>0</formula>
    </cfRule>
  </conditionalFormatting>
  <conditionalFormatting sqref="D33">
    <cfRule type="cellIs" dxfId="203" priority="18" operator="lessThan">
      <formula>0</formula>
    </cfRule>
  </conditionalFormatting>
  <conditionalFormatting sqref="D16">
    <cfRule type="cellIs" dxfId="202" priority="17" operator="lessThan">
      <formula>0</formula>
    </cfRule>
  </conditionalFormatting>
  <conditionalFormatting sqref="D16">
    <cfRule type="cellIs" dxfId="201" priority="16" operator="lessThan">
      <formula>0</formula>
    </cfRule>
  </conditionalFormatting>
  <conditionalFormatting sqref="D16">
    <cfRule type="cellIs" dxfId="200" priority="15" operator="lessThan">
      <formula>0</formula>
    </cfRule>
  </conditionalFormatting>
  <conditionalFormatting sqref="D19">
    <cfRule type="cellIs" dxfId="199" priority="14" operator="lessThan">
      <formula>0</formula>
    </cfRule>
  </conditionalFormatting>
  <conditionalFormatting sqref="D19">
    <cfRule type="cellIs" dxfId="198" priority="13" operator="lessThan">
      <formula>0</formula>
    </cfRule>
  </conditionalFormatting>
  <conditionalFormatting sqref="D19">
    <cfRule type="cellIs" dxfId="197" priority="12" operator="lessThan">
      <formula>0</formula>
    </cfRule>
  </conditionalFormatting>
  <conditionalFormatting sqref="D19">
    <cfRule type="cellIs" dxfId="196" priority="11" operator="lessThan">
      <formula>0</formula>
    </cfRule>
  </conditionalFormatting>
  <conditionalFormatting sqref="D19">
    <cfRule type="cellIs" dxfId="195" priority="10" operator="lessThan">
      <formula>0</formula>
    </cfRule>
  </conditionalFormatting>
  <conditionalFormatting sqref="D19">
    <cfRule type="cellIs" dxfId="194" priority="9" operator="lessThan">
      <formula>0</formula>
    </cfRule>
  </conditionalFormatting>
  <conditionalFormatting sqref="D7">
    <cfRule type="cellIs" dxfId="193" priority="8" operator="lessThan">
      <formula>0</formula>
    </cfRule>
  </conditionalFormatting>
  <conditionalFormatting sqref="D23">
    <cfRule type="cellIs" dxfId="192" priority="7" operator="lessThan">
      <formula>0</formula>
    </cfRule>
  </conditionalFormatting>
  <conditionalFormatting sqref="D23">
    <cfRule type="cellIs" dxfId="191" priority="6" operator="lessThan">
      <formula>0</formula>
    </cfRule>
  </conditionalFormatting>
  <conditionalFormatting sqref="D23">
    <cfRule type="cellIs" dxfId="190" priority="5" operator="lessThan">
      <formula>0</formula>
    </cfRule>
  </conditionalFormatting>
  <conditionalFormatting sqref="D23">
    <cfRule type="cellIs" dxfId="189" priority="4" operator="lessThan">
      <formula>0</formula>
    </cfRule>
  </conditionalFormatting>
  <conditionalFormatting sqref="D23">
    <cfRule type="cellIs" dxfId="188" priority="3" operator="lessThan">
      <formula>0</formula>
    </cfRule>
  </conditionalFormatting>
  <conditionalFormatting sqref="D23">
    <cfRule type="cellIs" dxfId="187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N6 M17 M27 M25 K25:L25 N25 K27:L27 N27 J27 J25 H25 E23 E25 D27 E27 H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2º Trimestre 2021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8ED7B91B-CA92-4564-B4A5-4538A982B8B4}"/>
</file>

<file path=customXml/itemProps2.xml><?xml version="1.0" encoding="utf-8"?>
<ds:datastoreItem xmlns:ds="http://schemas.openxmlformats.org/officeDocument/2006/customXml" ds:itemID="{7B940A55-CB01-480F-A7FB-5D3CBA64700C}"/>
</file>

<file path=customXml/itemProps3.xml><?xml version="1.0" encoding="utf-8"?>
<ds:datastoreItem xmlns:ds="http://schemas.openxmlformats.org/officeDocument/2006/customXml" ds:itemID="{8BBEA343-ECA5-42BC-BB8F-22389A0C0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N2.1 cisão</vt:lpstr>
      <vt:lpstr>DMPL</vt:lpstr>
      <vt:lpstr>DFC</vt:lpstr>
      <vt:lpstr>DVA</vt:lpstr>
      <vt:lpstr>N5(e)</vt:lpstr>
      <vt:lpstr>N6(a)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2º Trimestre 2021 – arquivo editável</dc:title>
  <dc:creator>Administrador</dc:creator>
  <cp:lastModifiedBy>Tatiana Borges de Oliveira</cp:lastModifiedBy>
  <cp:lastPrinted>2020-02-01T06:35:35Z</cp:lastPrinted>
  <dcterms:created xsi:type="dcterms:W3CDTF">2013-10-30T15:52:48Z</dcterms:created>
  <dcterms:modified xsi:type="dcterms:W3CDTF">2021-10-05T18:45:21Z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CORPCAIXA\c141943</vt:lpwstr>
  </property>
  <property fmtid="{D5CDD505-2E9C-101B-9397-08002B2CF9AE}" pid="4" name="DLPManualFileClassificationLastModificationDate">
    <vt:lpwstr>1582304985</vt:lpwstr>
  </property>
  <property fmtid="{D5CDD505-2E9C-101B-9397-08002B2CF9AE}" pid="5" name="DLPManualFileClassificationVersion">
    <vt:lpwstr>11.4.0.45</vt:lpwstr>
  </property>
  <property fmtid="{D5CDD505-2E9C-101B-9397-08002B2CF9AE}" pid="6" name="MSIP_Label_f1a47ad8-907a-4afd-bc2a-6b2ee4f96f0c_Enabled">
    <vt:lpwstr>true</vt:lpwstr>
  </property>
  <property fmtid="{D5CDD505-2E9C-101B-9397-08002B2CF9AE}" pid="7" name="MSIP_Label_f1a47ad8-907a-4afd-bc2a-6b2ee4f96f0c_SetDate">
    <vt:lpwstr>2021-10-05T18:44:10Z</vt:lpwstr>
  </property>
  <property fmtid="{D5CDD505-2E9C-101B-9397-08002B2CF9AE}" pid="8" name="MSIP_Label_f1a47ad8-907a-4afd-bc2a-6b2ee4f96f0c_Method">
    <vt:lpwstr>Privileged</vt:lpwstr>
  </property>
  <property fmtid="{D5CDD505-2E9C-101B-9397-08002B2CF9AE}" pid="9" name="MSIP_Label_f1a47ad8-907a-4afd-bc2a-6b2ee4f96f0c_Name">
    <vt:lpwstr>#EXTERNO_CONFIDENCIAL</vt:lpwstr>
  </property>
  <property fmtid="{D5CDD505-2E9C-101B-9397-08002B2CF9AE}" pid="10" name="MSIP_Label_f1a47ad8-907a-4afd-bc2a-6b2ee4f96f0c_SiteId">
    <vt:lpwstr>ab9bba98-684a-43fb-add8-9c2bebede229</vt:lpwstr>
  </property>
  <property fmtid="{D5CDD505-2E9C-101B-9397-08002B2CF9AE}" pid="11" name="MSIP_Label_f1a47ad8-907a-4afd-bc2a-6b2ee4f96f0c_ActionId">
    <vt:lpwstr>fbd6c346-5962-4c6d-a7a0-f0e30f3dbb8d</vt:lpwstr>
  </property>
  <property fmtid="{D5CDD505-2E9C-101B-9397-08002B2CF9AE}" pid="12" name="MSIP_Label_f1a47ad8-907a-4afd-bc2a-6b2ee4f96f0c_ContentBits">
    <vt:lpwstr>3</vt:lpwstr>
  </property>
  <property fmtid="{D5CDD505-2E9C-101B-9397-08002B2CF9AE}" pid="13" name="ContentTypeId">
    <vt:lpwstr>0x010100CF76F4B785416546AF6C2D86C3CC016B005D01BA318CA0B74D97E7A6AFBDE9293C</vt:lpwstr>
  </property>
</Properties>
</file>